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35" yWindow="75" windowWidth="25845" windowHeight="6480"/>
  </bookViews>
  <sheets>
    <sheet name="Overzicht" sheetId="1" r:id="rId1"/>
    <sheet name="h1.1a" sheetId="2" r:id="rId2"/>
    <sheet name="h1.1b" sheetId="3" r:id="rId3"/>
    <sheet name="h1.2a" sheetId="4" r:id="rId4"/>
    <sheet name="h1.2b" sheetId="5" r:id="rId5"/>
    <sheet name="h1.k1a" sheetId="23" r:id="rId6"/>
    <sheet name="h1.k1b" sheetId="24" r:id="rId7"/>
    <sheet name="h1.3a" sheetId="6" r:id="rId8"/>
    <sheet name="h1.3b" sheetId="7" r:id="rId9"/>
    <sheet name="h1.4a" sheetId="8" r:id="rId10"/>
    <sheet name="h1.4b" sheetId="9" r:id="rId11"/>
    <sheet name="h1.5a" sheetId="10" r:id="rId12"/>
    <sheet name="h1.5b" sheetId="11" r:id="rId13"/>
    <sheet name="h1.6a" sheetId="12" r:id="rId14"/>
    <sheet name="h1.6b" sheetId="13" r:id="rId15"/>
    <sheet name="h1.7a" sheetId="14" r:id="rId16"/>
    <sheet name="h1.7b" sheetId="15" r:id="rId17"/>
    <sheet name="h1.8a" sheetId="16" r:id="rId18"/>
    <sheet name="h1.8b" sheetId="17" r:id="rId19"/>
    <sheet name="w01_bbp_kw_nl" sheetId="18" r:id="rId20"/>
    <sheet name="w11_fan_chart_bbp_nl" sheetId="19" r:id="rId21"/>
    <sheet name="w12_fan_chart_hicp_nl" sheetId="20" r:id="rId22"/>
    <sheet name="w13_fan_chart_werkloos_nl" sheetId="21" r:id="rId23"/>
    <sheet name="w14_fan_chart_emu_nl" sheetId="22" r:id="rId24"/>
  </sheets>
  <calcPr calcId="145621"/>
</workbook>
</file>

<file path=xl/calcChain.xml><?xml version="1.0" encoding="utf-8"?>
<calcChain xmlns="http://schemas.openxmlformats.org/spreadsheetml/2006/main">
  <c r="A10" i="1" l="1"/>
  <c r="A9" i="1" l="1"/>
  <c r="K7" i="24"/>
  <c r="E7" i="23"/>
  <c r="J5" i="22" l="1"/>
  <c r="J5" i="21"/>
  <c r="J5" i="20"/>
  <c r="J5" i="19"/>
  <c r="E6" i="18"/>
  <c r="D7" i="17"/>
  <c r="E7" i="16"/>
  <c r="E7" i="15"/>
  <c r="E7" i="14"/>
  <c r="D7" i="13"/>
  <c r="D7" i="12"/>
  <c r="G7" i="11"/>
  <c r="E7" i="10"/>
  <c r="D7" i="9"/>
  <c r="D7" i="8"/>
  <c r="I7" i="7"/>
  <c r="D7" i="6"/>
  <c r="E7" i="5"/>
  <c r="F7" i="4"/>
  <c r="E7" i="3"/>
  <c r="H7" i="2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8" i="1"/>
  <c r="A7" i="1"/>
  <c r="A6" i="1"/>
  <c r="A5" i="1"/>
</calcChain>
</file>

<file path=xl/sharedStrings.xml><?xml version="1.0" encoding="utf-8"?>
<sst xmlns="http://schemas.openxmlformats.org/spreadsheetml/2006/main" count="358" uniqueCount="110">
  <si>
    <t>FIGUUR (h = hoofdstuk, k = kader)</t>
  </si>
  <si>
    <t>TITEL</t>
  </si>
  <si>
    <t>Mondiale economische groei</t>
  </si>
  <si>
    <t>Wereldhandelsvolume</t>
  </si>
  <si>
    <t>Saldi lopende rekening</t>
  </si>
  <si>
    <t>Overheidssaldo</t>
  </si>
  <si>
    <t xml:space="preserve">Bbp-volume </t>
  </si>
  <si>
    <t>Groei-bijdragen bestedingen</t>
  </si>
  <si>
    <t>Consumentenvertrouwen</t>
  </si>
  <si>
    <t>Producentenvertrouwen</t>
  </si>
  <si>
    <t>Werkloosheid</t>
  </si>
  <si>
    <t>Werkzame beroepsbevolking en dienstverband</t>
  </si>
  <si>
    <t>Openstaande vacatures</t>
  </si>
  <si>
    <t>Ondernemers met personeelstekort</t>
  </si>
  <si>
    <t>Loonontwikkeling</t>
  </si>
  <si>
    <t>Inflatie</t>
  </si>
  <si>
    <t>EMU-saldo</t>
  </si>
  <si>
    <t>Gasbaten</t>
  </si>
  <si>
    <t>Economische groei in Nederland</t>
  </si>
  <si>
    <t>Bbp-groei</t>
  </si>
  <si>
    <t>Hicp-inflatie</t>
  </si>
  <si>
    <t>Feitelijk EMU-saldo</t>
  </si>
  <si>
    <t>wereld</t>
  </si>
  <si>
    <t>hoogontwikkelde economieën</t>
  </si>
  <si>
    <t>Rusland</t>
  </si>
  <si>
    <t>opkomend Azië</t>
  </si>
  <si>
    <t>Latijns-Amerika</t>
  </si>
  <si>
    <t/>
  </si>
  <si>
    <t>DATA</t>
  </si>
  <si>
    <t>BESCHRIJVING</t>
  </si>
  <si>
    <t>Titel</t>
  </si>
  <si>
    <t>x-as</t>
  </si>
  <si>
    <t>y-as</t>
  </si>
  <si>
    <t>%</t>
  </si>
  <si>
    <t>y-as (r)</t>
  </si>
  <si>
    <t>relevante wereldhandel</t>
  </si>
  <si>
    <t>wereldhandel</t>
  </si>
  <si>
    <t>eurogebied</t>
  </si>
  <si>
    <t>Verenigde Staten</t>
  </si>
  <si>
    <t>China</t>
  </si>
  <si>
    <t>% bbp</t>
  </si>
  <si>
    <t>bbp-volumegroei t.o.v. vorig kwartaal</t>
  </si>
  <si>
    <t>consumptie huishoudens</t>
  </si>
  <si>
    <t>investeringen in woningen</t>
  </si>
  <si>
    <t>bedrijfsinvesteringen</t>
  </si>
  <si>
    <t>overheidsbestedingen</t>
  </si>
  <si>
    <t>uitvoer</t>
  </si>
  <si>
    <t>bbp-groei</t>
  </si>
  <si>
    <t>%-punt bbp-groei</t>
  </si>
  <si>
    <t>consumentenvertrouwen</t>
  </si>
  <si>
    <t>saldo positieve en negatieve antwoorden</t>
  </si>
  <si>
    <t>producentenvertrouwen industrie</t>
  </si>
  <si>
    <t>standaarddefinitie</t>
  </si>
  <si>
    <t>bredere definitie (a)</t>
  </si>
  <si>
    <t>% beroepsbevolking</t>
  </si>
  <si>
    <t>vaste contracten</t>
  </si>
  <si>
    <t>flexibele contracten</t>
  </si>
  <si>
    <t>zelfstandigen</t>
  </si>
  <si>
    <t>totaal</t>
  </si>
  <si>
    <t>mutatie in duizenden personen t.o.v. jaar eerder</t>
  </si>
  <si>
    <t>openstaande vacatures</t>
  </si>
  <si>
    <t>in duizenden</t>
  </si>
  <si>
    <t>totaal (excl. financiële dienstverlening en nutsbedrijven)</t>
  </si>
  <si>
    <t>Loonvoet bedrijven (per uur)</t>
  </si>
  <si>
    <t>Contractloon bedrijven</t>
  </si>
  <si>
    <t>consumentenprijsindex (hicp), totaal</t>
  </si>
  <si>
    <t>hicp excl. energie en voedingsmiddelen</t>
  </si>
  <si>
    <t>structurele EMU-saldo</t>
  </si>
  <si>
    <t>gasbaten</t>
  </si>
  <si>
    <t>bbp-groei (linkeras)</t>
  </si>
  <si>
    <t>bbp-niveau (in prijzen 2016, rechteras)</t>
  </si>
  <si>
    <t>mutaties in %</t>
  </si>
  <si>
    <t>miljard</t>
  </si>
  <si>
    <t>5-95ste percentiel</t>
  </si>
  <si>
    <t>5-95ste percentiel.1</t>
  </si>
  <si>
    <t>20-80ste percentiel</t>
  </si>
  <si>
    <t>20-80ste percentiel.1</t>
  </si>
  <si>
    <t>35-65ste percentiel</t>
  </si>
  <si>
    <t>35-65ste percentiel.1</t>
  </si>
  <si>
    <t>mutatie in %</t>
  </si>
  <si>
    <t>hicp-inflatie</t>
  </si>
  <si>
    <t>werkloosheid</t>
  </si>
  <si>
    <t>feitelijk EMU-saldo</t>
  </si>
  <si>
    <t>landbouw</t>
  </si>
  <si>
    <t>overige transport</t>
  </si>
  <si>
    <t>overige machinemiddelen</t>
  </si>
  <si>
    <t>elektronische middelen</t>
  </si>
  <si>
    <t>overige commerciële diensten</t>
  </si>
  <si>
    <t>overige diensten</t>
  </si>
  <si>
    <t>chemie, rubber &amp; plastics</t>
  </si>
  <si>
    <t>overige transportmiddelen</t>
  </si>
  <si>
    <t>overig transport</t>
  </si>
  <si>
    <t xml:space="preserve">Verenigde Staten:          </t>
  </si>
  <si>
    <t xml:space="preserve">China:                       </t>
  </si>
  <si>
    <t xml:space="preserve">Nederland:                                     </t>
  </si>
  <si>
    <t>China + EU</t>
  </si>
  <si>
    <t>China -1,2% bbp</t>
  </si>
  <si>
    <t>Europa +0,4% bbp</t>
  </si>
  <si>
    <t>Nederland +0,4% bbp</t>
  </si>
  <si>
    <t>VS -0,3% bbp</t>
  </si>
  <si>
    <t>Veranderingen in productie in 2030 (in miljarden US dollars)</t>
  </si>
  <si>
    <t>Veranderingen in productie</t>
  </si>
  <si>
    <t>EU28:</t>
  </si>
  <si>
    <t>handelsoorlog VS met:</t>
  </si>
  <si>
    <t>uniforme tarieven op alle goederen (in %)</t>
  </si>
  <si>
    <t>China + EU + rest OESO</t>
  </si>
  <si>
    <t>Bbp-verliezen in 2030 (in %)</t>
  </si>
  <si>
    <t>veranderingen in productie in 2030 (in miljarden US dollars)</t>
  </si>
  <si>
    <t>vervoer over het water</t>
  </si>
  <si>
    <t>KMEV 2019, juniraming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</si>
</sst>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rgb="FF000000"/>
      <name val="Calibri"/>
      <family val="2"/>
      <scheme val="minor"/>
    </font>
    <font>
      <b/>
      <sz val="14"/>
      <color rgb="FFCA005D"/>
      <name val="Calibri"/>
    </font>
    <font>
      <i/>
      <sz val="12"/>
      <color rgb="FFCA005D"/>
      <name val="Calibri"/>
    </font>
    <font>
      <b/>
      <sz val="12"/>
      <color rgb="FFFFFFFF"/>
      <name val="Calibri"/>
    </font>
    <font>
      <sz val="11"/>
      <color rgb="FF000000"/>
      <name val="Calibri"/>
    </font>
    <font>
      <u/>
      <sz val="11"/>
      <color theme="10"/>
      <name val="Calibri"/>
    </font>
    <font>
      <b/>
      <sz val="11"/>
      <color rgb="FFFFFFFF"/>
      <name val="Calibri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A005D"/>
      </patternFill>
    </fill>
    <fill>
      <patternFill patternType="solid">
        <fgColor rgb="FF4F81BD"/>
      </patternFill>
    </fill>
  </fills>
  <borders count="13">
    <border>
      <left/>
      <right/>
      <top/>
      <bottom/>
      <diagonal/>
    </border>
    <border>
      <left style="thin">
        <color rgb="FFCA005D"/>
      </left>
      <right style="thin">
        <color rgb="FFCA005D"/>
      </right>
      <top style="thin">
        <color rgb="FFCA005D"/>
      </top>
      <bottom style="thin">
        <color rgb="FFCA005D"/>
      </bottom>
      <diagonal/>
    </border>
    <border>
      <left style="thin">
        <color rgb="FFCA005D"/>
      </left>
      <right style="thin">
        <color rgb="FFCA005D"/>
      </right>
      <top style="thin">
        <color rgb="FFCA005D"/>
      </top>
      <bottom/>
      <diagonal/>
    </border>
    <border>
      <left style="thin">
        <color rgb="FFCA005D"/>
      </left>
      <right style="thin">
        <color rgb="FFCA005D"/>
      </right>
      <top/>
      <bottom/>
      <diagonal/>
    </border>
    <border>
      <left style="thin">
        <color rgb="FFCA005D"/>
      </left>
      <right style="thin">
        <color rgb="FFCA005D"/>
      </right>
      <top/>
      <bottom style="thin">
        <color rgb="FFCA005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/>
      <bottom/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CA005D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3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6" fillId="3" borderId="0" xfId="0" applyFont="1" applyFill="1" applyAlignment="1">
      <alignment horizontal="left"/>
    </xf>
    <xf numFmtId="0" fontId="5" fillId="0" borderId="0" xfId="0" applyFont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0" fillId="0" borderId="0" xfId="0"/>
    <xf numFmtId="1" fontId="0" fillId="0" borderId="0" xfId="0" applyNumberFormat="1"/>
    <xf numFmtId="164" fontId="0" fillId="0" borderId="0" xfId="0" applyNumberFormat="1"/>
    <xf numFmtId="0" fontId="3" fillId="0" borderId="9" xfId="0" applyFont="1" applyFill="1" applyBorder="1" applyAlignment="1">
      <alignment vertical="center"/>
    </xf>
    <xf numFmtId="0" fontId="0" fillId="0" borderId="0" xfId="0" applyFill="1"/>
    <xf numFmtId="0" fontId="6" fillId="3" borderId="5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3" borderId="5" xfId="0" applyFont="1" applyFill="1" applyBorder="1" applyAlignment="1">
      <alignment horizontal="left" vertical="center"/>
    </xf>
    <xf numFmtId="0" fontId="9" fillId="0" borderId="7" xfId="0" applyFont="1" applyBorder="1"/>
    <xf numFmtId="164" fontId="4" fillId="0" borderId="0" xfId="0" applyNumberFormat="1" applyFont="1" applyBorder="1"/>
    <xf numFmtId="0" fontId="8" fillId="3" borderId="5" xfId="0" applyFont="1" applyFill="1" applyBorder="1" applyAlignment="1">
      <alignment horizontal="center" vertical="center"/>
    </xf>
    <xf numFmtId="0" fontId="9" fillId="0" borderId="6" xfId="0" applyFont="1" applyBorder="1"/>
    <xf numFmtId="0" fontId="7" fillId="0" borderId="12" xfId="1" applyBorder="1"/>
    <xf numFmtId="0" fontId="9" fillId="0" borderId="3" xfId="0" applyFont="1" applyBorder="1"/>
    <xf numFmtId="0" fontId="3" fillId="2" borderId="0" xfId="0" applyFont="1" applyFill="1" applyAlignment="1">
      <alignment horizontal="center" vertical="center"/>
    </xf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5" fontId="2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/>
  </sheetViews>
  <sheetFormatPr defaultRowHeight="15" x14ac:dyDescent="0.25"/>
  <cols>
    <col min="1" max="1" width="39.5703125" customWidth="1"/>
    <col min="2" max="2" width="53.7109375" customWidth="1"/>
  </cols>
  <sheetData>
    <row r="1" spans="1:2" ht="18.75" x14ac:dyDescent="0.3">
      <c r="A1" s="1" t="s">
        <v>109</v>
      </c>
    </row>
    <row r="2" spans="1:2" ht="15.75" x14ac:dyDescent="0.25">
      <c r="A2" s="98">
        <v>43270</v>
      </c>
    </row>
    <row r="4" spans="1:2" ht="15.75" x14ac:dyDescent="0.25">
      <c r="A4" s="2" t="s">
        <v>0</v>
      </c>
      <c r="B4" s="2" t="s">
        <v>1</v>
      </c>
    </row>
    <row r="5" spans="1:2" x14ac:dyDescent="0.25">
      <c r="A5" s="6" t="str">
        <f>HYPERLINK("#'h1.1a'!A3", "h1.1a")</f>
        <v>h1.1a</v>
      </c>
      <c r="B5" s="3" t="s">
        <v>2</v>
      </c>
    </row>
    <row r="6" spans="1:2" x14ac:dyDescent="0.25">
      <c r="A6" s="7" t="str">
        <f>HYPERLINK("#'h1.1b'!A3", "h1.1b")</f>
        <v>h1.1b</v>
      </c>
      <c r="B6" s="4" t="s">
        <v>3</v>
      </c>
    </row>
    <row r="7" spans="1:2" x14ac:dyDescent="0.25">
      <c r="A7" s="7" t="str">
        <f>HYPERLINK("#'h1.2a'!A3", "h1.2a")</f>
        <v>h1.2a</v>
      </c>
      <c r="B7" s="4" t="s">
        <v>4</v>
      </c>
    </row>
    <row r="8" spans="1:2" x14ac:dyDescent="0.25">
      <c r="A8" s="7" t="str">
        <f>HYPERLINK("#'h1.2b'!A3", "h1.2b")</f>
        <v>h1.2b</v>
      </c>
      <c r="B8" s="4" t="s">
        <v>5</v>
      </c>
    </row>
    <row r="9" spans="1:2" s="78" customFormat="1" x14ac:dyDescent="0.25">
      <c r="A9" s="90" t="str">
        <f>HYPERLINK("#'h1.k1a'!A3", "h1.k1a")</f>
        <v>h1.k1a</v>
      </c>
      <c r="B9" s="4" t="s">
        <v>100</v>
      </c>
    </row>
    <row r="10" spans="1:2" s="78" customFormat="1" x14ac:dyDescent="0.25">
      <c r="A10" s="90" t="str">
        <f>HYPERLINK("#'h1.k1b'!A3", "h1.k1b")</f>
        <v>h1.k1b</v>
      </c>
      <c r="B10" s="91" t="s">
        <v>106</v>
      </c>
    </row>
    <row r="11" spans="1:2" x14ac:dyDescent="0.25">
      <c r="A11" s="7" t="str">
        <f>HYPERLINK("#'h1.3a'!A3", "h1.3a")</f>
        <v>h1.3a</v>
      </c>
      <c r="B11" s="4" t="s">
        <v>6</v>
      </c>
    </row>
    <row r="12" spans="1:2" x14ac:dyDescent="0.25">
      <c r="A12" s="7" t="str">
        <f>HYPERLINK("#'h1.3b'!A3", "h1.3b")</f>
        <v>h1.3b</v>
      </c>
      <c r="B12" s="4" t="s">
        <v>7</v>
      </c>
    </row>
    <row r="13" spans="1:2" x14ac:dyDescent="0.25">
      <c r="A13" s="7" t="str">
        <f>HYPERLINK("#'h1.4a'!A3", "h1.4a")</f>
        <v>h1.4a</v>
      </c>
      <c r="B13" s="4" t="s">
        <v>8</v>
      </c>
    </row>
    <row r="14" spans="1:2" x14ac:dyDescent="0.25">
      <c r="A14" s="7" t="str">
        <f>HYPERLINK("#'h1.4b'!A3", "h1.4b")</f>
        <v>h1.4b</v>
      </c>
      <c r="B14" s="4" t="s">
        <v>9</v>
      </c>
    </row>
    <row r="15" spans="1:2" x14ac:dyDescent="0.25">
      <c r="A15" s="7" t="str">
        <f>HYPERLINK("#'h1.5a'!A3", "h1.5a")</f>
        <v>h1.5a</v>
      </c>
      <c r="B15" s="4" t="s">
        <v>10</v>
      </c>
    </row>
    <row r="16" spans="1:2" x14ac:dyDescent="0.25">
      <c r="A16" s="7" t="str">
        <f>HYPERLINK("#'h1.5b'!A3", "h1.5b")</f>
        <v>h1.5b</v>
      </c>
      <c r="B16" s="4" t="s">
        <v>11</v>
      </c>
    </row>
    <row r="17" spans="1:2" x14ac:dyDescent="0.25">
      <c r="A17" s="7" t="str">
        <f>HYPERLINK("#'h1.6a'!A3", "h1.6a")</f>
        <v>h1.6a</v>
      </c>
      <c r="B17" s="4" t="s">
        <v>12</v>
      </c>
    </row>
    <row r="18" spans="1:2" x14ac:dyDescent="0.25">
      <c r="A18" s="7" t="str">
        <f>HYPERLINK("#'h1.6b'!A3", "h1.6b")</f>
        <v>h1.6b</v>
      </c>
      <c r="B18" s="4" t="s">
        <v>13</v>
      </c>
    </row>
    <row r="19" spans="1:2" x14ac:dyDescent="0.25">
      <c r="A19" s="7" t="str">
        <f>HYPERLINK("#'h1.7a'!A3", "h1.7a")</f>
        <v>h1.7a</v>
      </c>
      <c r="B19" s="4" t="s">
        <v>14</v>
      </c>
    </row>
    <row r="20" spans="1:2" x14ac:dyDescent="0.25">
      <c r="A20" s="7" t="str">
        <f>HYPERLINK("#'h1.7b'!A3", "h1.7b")</f>
        <v>h1.7b</v>
      </c>
      <c r="B20" s="4" t="s">
        <v>15</v>
      </c>
    </row>
    <row r="21" spans="1:2" x14ac:dyDescent="0.25">
      <c r="A21" s="7" t="str">
        <f>HYPERLINK("#'h1.8a'!A3", "h1.8a")</f>
        <v>h1.8a</v>
      </c>
      <c r="B21" s="4" t="s">
        <v>16</v>
      </c>
    </row>
    <row r="22" spans="1:2" x14ac:dyDescent="0.25">
      <c r="A22" s="7" t="str">
        <f>HYPERLINK("#'h1.8b'!A3", "h1.8b")</f>
        <v>h1.8b</v>
      </c>
      <c r="B22" s="4" t="s">
        <v>17</v>
      </c>
    </row>
    <row r="23" spans="1:2" x14ac:dyDescent="0.25">
      <c r="A23" s="7" t="str">
        <f>HYPERLINK("#'w01_bbp_kw_nl'!A3", "w01_bbp_kw_nl")</f>
        <v>w01_bbp_kw_nl</v>
      </c>
      <c r="B23" s="4" t="s">
        <v>18</v>
      </c>
    </row>
    <row r="24" spans="1:2" x14ac:dyDescent="0.25">
      <c r="A24" s="7" t="str">
        <f>HYPERLINK("#'w11_fan_chart_bbp_nl'!A3", "w11_fan_chart_bbp_nl")</f>
        <v>w11_fan_chart_bbp_nl</v>
      </c>
      <c r="B24" s="4" t="s">
        <v>19</v>
      </c>
    </row>
    <row r="25" spans="1:2" x14ac:dyDescent="0.25">
      <c r="A25" s="7" t="str">
        <f>HYPERLINK("#'w12_fan_chart_hicp_nl'!A3", "w12_fan_chart_hicp_nl")</f>
        <v>w12_fan_chart_hicp_nl</v>
      </c>
      <c r="B25" s="4" t="s">
        <v>20</v>
      </c>
    </row>
    <row r="26" spans="1:2" x14ac:dyDescent="0.25">
      <c r="A26" s="7" t="str">
        <f>HYPERLINK("#'w13_fan_chart_werkloos_nl'!A3", "w13_fan_chart_werkloos_nl")</f>
        <v>w13_fan_chart_werkloos_nl</v>
      </c>
      <c r="B26" s="4" t="s">
        <v>10</v>
      </c>
    </row>
    <row r="27" spans="1:2" x14ac:dyDescent="0.25">
      <c r="A27" s="8" t="str">
        <f>HYPERLINK("#'w14_fan_chart_emu_nl'!A3", "w14_fan_chart_emu_nl")</f>
        <v>w14_fan_chart_emu_nl</v>
      </c>
      <c r="B27" s="5" t="s">
        <v>21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sqref="A1:B1"/>
    </sheetView>
  </sheetViews>
  <sheetFormatPr defaultRowHeight="15" x14ac:dyDescent="0.25"/>
  <cols>
    <col min="1" max="1" width="11.7109375" customWidth="1"/>
    <col min="2" max="2" width="21.7109375" customWidth="1"/>
    <col min="4" max="4" width="12.7109375" customWidth="1"/>
    <col min="5" max="5" width="39.7109375" customWidth="1"/>
  </cols>
  <sheetData>
    <row r="1" spans="1:5" ht="15.75" x14ac:dyDescent="0.25">
      <c r="A1" s="92" t="s">
        <v>28</v>
      </c>
      <c r="B1" s="93"/>
      <c r="D1" s="92" t="s">
        <v>29</v>
      </c>
      <c r="E1" s="93"/>
    </row>
    <row r="2" spans="1:5" x14ac:dyDescent="0.25">
      <c r="A2" s="9" t="s">
        <v>27</v>
      </c>
      <c r="B2" s="9" t="s">
        <v>49</v>
      </c>
      <c r="D2" s="16" t="s">
        <v>30</v>
      </c>
      <c r="E2" s="10" t="s">
        <v>8</v>
      </c>
    </row>
    <row r="3" spans="1:5" x14ac:dyDescent="0.25">
      <c r="A3" s="34">
        <v>2013</v>
      </c>
      <c r="B3" s="34">
        <v>-37</v>
      </c>
      <c r="D3" s="16" t="s">
        <v>31</v>
      </c>
      <c r="E3" s="11" t="s">
        <v>27</v>
      </c>
    </row>
    <row r="4" spans="1:5" x14ac:dyDescent="0.25">
      <c r="A4" s="33">
        <v>2013.0833333333301</v>
      </c>
      <c r="B4" s="33">
        <v>-41</v>
      </c>
      <c r="D4" s="16" t="s">
        <v>32</v>
      </c>
      <c r="E4" s="11" t="s">
        <v>50</v>
      </c>
    </row>
    <row r="5" spans="1:5" x14ac:dyDescent="0.25">
      <c r="A5" s="33">
        <v>2013.1666666666699</v>
      </c>
      <c r="B5" s="33">
        <v>-41</v>
      </c>
      <c r="D5" s="16" t="s">
        <v>34</v>
      </c>
      <c r="E5" s="12" t="s">
        <v>27</v>
      </c>
    </row>
    <row r="6" spans="1:5" x14ac:dyDescent="0.25">
      <c r="A6" s="33">
        <v>2013.25</v>
      </c>
      <c r="B6" s="33">
        <v>-37</v>
      </c>
    </row>
    <row r="7" spans="1:5" x14ac:dyDescent="0.25">
      <c r="A7" s="33">
        <v>2013.3333333333301</v>
      </c>
      <c r="B7" s="33">
        <v>-32</v>
      </c>
      <c r="D7" s="17" t="str">
        <f>HYPERLINK("#'OVERZICHT'!A11", "Link naar overzicht")</f>
        <v>Link naar overzicht</v>
      </c>
    </row>
    <row r="8" spans="1:5" x14ac:dyDescent="0.25">
      <c r="A8" s="33">
        <v>2013.4166666666699</v>
      </c>
      <c r="B8" s="33">
        <v>-33</v>
      </c>
    </row>
    <row r="9" spans="1:5" x14ac:dyDescent="0.25">
      <c r="A9" s="33">
        <v>2013.5</v>
      </c>
      <c r="B9" s="33">
        <v>-35</v>
      </c>
    </row>
    <row r="10" spans="1:5" x14ac:dyDescent="0.25">
      <c r="A10" s="33">
        <v>2013.5833333333301</v>
      </c>
      <c r="B10" s="33">
        <v>-32</v>
      </c>
    </row>
    <row r="11" spans="1:5" x14ac:dyDescent="0.25">
      <c r="A11" s="33">
        <v>2013.6666666666699</v>
      </c>
      <c r="B11" s="33">
        <v>-31</v>
      </c>
    </row>
    <row r="12" spans="1:5" x14ac:dyDescent="0.25">
      <c r="A12" s="33">
        <v>2013.75</v>
      </c>
      <c r="B12" s="33">
        <v>-26</v>
      </c>
    </row>
    <row r="13" spans="1:5" x14ac:dyDescent="0.25">
      <c r="A13" s="33">
        <v>2013.8333333333301</v>
      </c>
      <c r="B13" s="33">
        <v>-16</v>
      </c>
    </row>
    <row r="14" spans="1:5" x14ac:dyDescent="0.25">
      <c r="A14" s="33">
        <v>2013.9166666666699</v>
      </c>
      <c r="B14" s="33">
        <v>-11</v>
      </c>
    </row>
    <row r="15" spans="1:5" x14ac:dyDescent="0.25">
      <c r="A15" s="33">
        <v>2014</v>
      </c>
      <c r="B15" s="33">
        <v>-6</v>
      </c>
    </row>
    <row r="16" spans="1:5" x14ac:dyDescent="0.25">
      <c r="A16" s="33">
        <v>2014.0833333333301</v>
      </c>
      <c r="B16" s="33">
        <v>-2</v>
      </c>
    </row>
    <row r="17" spans="1:2" x14ac:dyDescent="0.25">
      <c r="A17" s="33">
        <v>2014.1666666666699</v>
      </c>
      <c r="B17" s="33">
        <v>1</v>
      </c>
    </row>
    <row r="18" spans="1:2" x14ac:dyDescent="0.25">
      <c r="A18" s="33">
        <v>2014.25</v>
      </c>
      <c r="B18" s="33">
        <v>4</v>
      </c>
    </row>
    <row r="19" spans="1:2" x14ac:dyDescent="0.25">
      <c r="A19" s="33">
        <v>2014.3333333333301</v>
      </c>
      <c r="B19" s="33">
        <v>6</v>
      </c>
    </row>
    <row r="20" spans="1:2" x14ac:dyDescent="0.25">
      <c r="A20" s="33">
        <v>2014.4166666666699</v>
      </c>
      <c r="B20" s="33">
        <v>6</v>
      </c>
    </row>
    <row r="21" spans="1:2" x14ac:dyDescent="0.25">
      <c r="A21" s="33">
        <v>2014.5</v>
      </c>
      <c r="B21" s="33">
        <v>5</v>
      </c>
    </row>
    <row r="22" spans="1:2" x14ac:dyDescent="0.25">
      <c r="A22" s="33">
        <v>2014.5833333333301</v>
      </c>
      <c r="B22" s="33">
        <v>2</v>
      </c>
    </row>
    <row r="23" spans="1:2" x14ac:dyDescent="0.25">
      <c r="A23" s="33">
        <v>2014.6666666666699</v>
      </c>
      <c r="B23" s="33">
        <v>-2</v>
      </c>
    </row>
    <row r="24" spans="1:2" x14ac:dyDescent="0.25">
      <c r="A24" s="33">
        <v>2014.75</v>
      </c>
      <c r="B24" s="33">
        <v>1</v>
      </c>
    </row>
    <row r="25" spans="1:2" x14ac:dyDescent="0.25">
      <c r="A25" s="33">
        <v>2014.8333333333301</v>
      </c>
      <c r="B25" s="33">
        <v>-2</v>
      </c>
    </row>
    <row r="26" spans="1:2" x14ac:dyDescent="0.25">
      <c r="A26" s="33">
        <v>2014.9166666666599</v>
      </c>
      <c r="B26" s="33">
        <v>-4</v>
      </c>
    </row>
    <row r="27" spans="1:2" x14ac:dyDescent="0.25">
      <c r="A27" s="33">
        <v>2015</v>
      </c>
      <c r="B27" s="33">
        <v>-2</v>
      </c>
    </row>
    <row r="28" spans="1:2" x14ac:dyDescent="0.25">
      <c r="A28" s="33">
        <v>2015.0833333333301</v>
      </c>
      <c r="B28" s="33">
        <v>-1</v>
      </c>
    </row>
    <row r="29" spans="1:2" x14ac:dyDescent="0.25">
      <c r="A29" s="33">
        <v>2015.1666666666599</v>
      </c>
      <c r="B29" s="33">
        <v>7</v>
      </c>
    </row>
    <row r="30" spans="1:2" x14ac:dyDescent="0.25">
      <c r="A30" s="33">
        <v>2015.25</v>
      </c>
      <c r="B30" s="33">
        <v>10</v>
      </c>
    </row>
    <row r="31" spans="1:2" x14ac:dyDescent="0.25">
      <c r="A31" s="33">
        <v>2015.3333333333301</v>
      </c>
      <c r="B31" s="33">
        <v>11</v>
      </c>
    </row>
    <row r="32" spans="1:2" x14ac:dyDescent="0.25">
      <c r="A32" s="33">
        <v>2015.4166666666599</v>
      </c>
      <c r="B32" s="33">
        <v>14</v>
      </c>
    </row>
    <row r="33" spans="1:2" x14ac:dyDescent="0.25">
      <c r="A33" s="33">
        <v>2015.5</v>
      </c>
      <c r="B33" s="33">
        <v>13</v>
      </c>
    </row>
    <row r="34" spans="1:2" x14ac:dyDescent="0.25">
      <c r="A34" s="33">
        <v>2015.5833333333301</v>
      </c>
      <c r="B34" s="33">
        <v>13</v>
      </c>
    </row>
    <row r="35" spans="1:2" x14ac:dyDescent="0.25">
      <c r="A35" s="33">
        <v>2015.6666666666599</v>
      </c>
      <c r="B35" s="33">
        <v>11</v>
      </c>
    </row>
    <row r="36" spans="1:2" x14ac:dyDescent="0.25">
      <c r="A36" s="33">
        <v>2015.75</v>
      </c>
      <c r="B36" s="33">
        <v>12</v>
      </c>
    </row>
    <row r="37" spans="1:2" x14ac:dyDescent="0.25">
      <c r="A37" s="33">
        <v>2015.8333333333301</v>
      </c>
      <c r="B37" s="33">
        <v>14</v>
      </c>
    </row>
    <row r="38" spans="1:2" x14ac:dyDescent="0.25">
      <c r="A38" s="33">
        <v>2015.9166666666599</v>
      </c>
      <c r="B38" s="33">
        <v>13</v>
      </c>
    </row>
    <row r="39" spans="1:2" x14ac:dyDescent="0.25">
      <c r="A39" s="33">
        <v>2016</v>
      </c>
      <c r="B39" s="33">
        <v>11</v>
      </c>
    </row>
    <row r="40" spans="1:2" x14ac:dyDescent="0.25">
      <c r="A40" s="33">
        <v>2016.0833333333301</v>
      </c>
      <c r="B40" s="33">
        <v>6</v>
      </c>
    </row>
    <row r="41" spans="1:2" x14ac:dyDescent="0.25">
      <c r="A41" s="33">
        <v>2016.1666666666599</v>
      </c>
      <c r="B41" s="33">
        <v>2</v>
      </c>
    </row>
    <row r="42" spans="1:2" x14ac:dyDescent="0.25">
      <c r="A42" s="33">
        <v>2016.25</v>
      </c>
      <c r="B42" s="33">
        <v>6</v>
      </c>
    </row>
    <row r="43" spans="1:2" x14ac:dyDescent="0.25">
      <c r="A43" s="33">
        <v>2016.3333333333301</v>
      </c>
      <c r="B43" s="33">
        <v>7</v>
      </c>
    </row>
    <row r="44" spans="1:2" x14ac:dyDescent="0.25">
      <c r="A44" s="33">
        <v>2016.4166666666599</v>
      </c>
      <c r="B44" s="33">
        <v>11</v>
      </c>
    </row>
    <row r="45" spans="1:2" x14ac:dyDescent="0.25">
      <c r="A45" s="33">
        <v>2016.5</v>
      </c>
      <c r="B45" s="33">
        <v>9</v>
      </c>
    </row>
    <row r="46" spans="1:2" x14ac:dyDescent="0.25">
      <c r="A46" s="33">
        <v>2016.5833333333301</v>
      </c>
      <c r="B46" s="33">
        <v>9</v>
      </c>
    </row>
    <row r="47" spans="1:2" x14ac:dyDescent="0.25">
      <c r="A47" s="33">
        <v>2016.6666666666599</v>
      </c>
      <c r="B47" s="33">
        <v>12</v>
      </c>
    </row>
    <row r="48" spans="1:2" x14ac:dyDescent="0.25">
      <c r="A48" s="33">
        <v>2016.75</v>
      </c>
      <c r="B48" s="33">
        <v>17</v>
      </c>
    </row>
    <row r="49" spans="1:2" x14ac:dyDescent="0.25">
      <c r="A49" s="33">
        <v>2016.8333333333301</v>
      </c>
      <c r="B49" s="33">
        <v>20</v>
      </c>
    </row>
    <row r="50" spans="1:2" x14ac:dyDescent="0.25">
      <c r="A50" s="33">
        <v>2016.9166666666599</v>
      </c>
      <c r="B50" s="33">
        <v>21</v>
      </c>
    </row>
    <row r="51" spans="1:2" x14ac:dyDescent="0.25">
      <c r="A51" s="33">
        <v>2017</v>
      </c>
      <c r="B51" s="33">
        <v>21</v>
      </c>
    </row>
    <row r="52" spans="1:2" x14ac:dyDescent="0.25">
      <c r="A52" s="33">
        <v>2017.0833333333301</v>
      </c>
      <c r="B52" s="33">
        <v>22</v>
      </c>
    </row>
    <row r="53" spans="1:2" x14ac:dyDescent="0.25">
      <c r="A53" s="33">
        <v>2017.1666666666599</v>
      </c>
      <c r="B53" s="33">
        <v>24</v>
      </c>
    </row>
    <row r="54" spans="1:2" x14ac:dyDescent="0.25">
      <c r="A54" s="33">
        <v>2017.25</v>
      </c>
      <c r="B54" s="33">
        <v>26</v>
      </c>
    </row>
    <row r="55" spans="1:2" x14ac:dyDescent="0.25">
      <c r="A55" s="33">
        <v>2017.3333333333301</v>
      </c>
      <c r="B55" s="33">
        <v>23</v>
      </c>
    </row>
    <row r="56" spans="1:2" x14ac:dyDescent="0.25">
      <c r="A56" s="33">
        <v>2017.4166666666599</v>
      </c>
      <c r="B56" s="33">
        <v>23</v>
      </c>
    </row>
    <row r="57" spans="1:2" x14ac:dyDescent="0.25">
      <c r="A57" s="33">
        <v>2017.5</v>
      </c>
      <c r="B57" s="33">
        <v>25</v>
      </c>
    </row>
    <row r="58" spans="1:2" x14ac:dyDescent="0.25">
      <c r="A58" s="33">
        <v>2017.5833333333301</v>
      </c>
      <c r="B58" s="33">
        <v>26</v>
      </c>
    </row>
    <row r="59" spans="1:2" x14ac:dyDescent="0.25">
      <c r="A59" s="33">
        <v>2017.6666666666599</v>
      </c>
      <c r="B59" s="33">
        <v>23</v>
      </c>
    </row>
    <row r="60" spans="1:2" x14ac:dyDescent="0.25">
      <c r="A60" s="33">
        <v>2017.75</v>
      </c>
      <c r="B60" s="33">
        <v>23</v>
      </c>
    </row>
    <row r="61" spans="1:2" x14ac:dyDescent="0.25">
      <c r="A61" s="33">
        <v>2017.8333333333301</v>
      </c>
      <c r="B61" s="33">
        <v>23</v>
      </c>
    </row>
    <row r="62" spans="1:2" x14ac:dyDescent="0.25">
      <c r="A62" s="33">
        <v>2017.9166666666599</v>
      </c>
      <c r="B62" s="33">
        <v>25</v>
      </c>
    </row>
    <row r="63" spans="1:2" x14ac:dyDescent="0.25">
      <c r="A63" s="33">
        <v>2018</v>
      </c>
      <c r="B63" s="33">
        <v>24</v>
      </c>
    </row>
    <row r="64" spans="1:2" x14ac:dyDescent="0.25">
      <c r="A64" s="33">
        <v>2018.0833333333301</v>
      </c>
      <c r="B64" s="33">
        <v>23</v>
      </c>
    </row>
    <row r="65" spans="1:2" x14ac:dyDescent="0.25">
      <c r="A65" s="33">
        <v>2018.1666666666599</v>
      </c>
      <c r="B65" s="33">
        <v>24</v>
      </c>
    </row>
    <row r="66" spans="1:2" x14ac:dyDescent="0.25">
      <c r="A66" s="33">
        <v>2018.25</v>
      </c>
      <c r="B66" s="33">
        <v>25</v>
      </c>
    </row>
    <row r="67" spans="1:2" x14ac:dyDescent="0.25">
      <c r="A67" s="35">
        <v>2018.3333333333301</v>
      </c>
      <c r="B67" s="35">
        <v>23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sqref="A1:B1"/>
    </sheetView>
  </sheetViews>
  <sheetFormatPr defaultRowHeight="15" x14ac:dyDescent="0.25"/>
  <cols>
    <col min="1" max="1" width="11.7109375" customWidth="1"/>
    <col min="2" max="2" width="31.7109375" customWidth="1"/>
    <col min="4" max="4" width="12.7109375" customWidth="1"/>
    <col min="5" max="5" width="39.7109375" customWidth="1"/>
  </cols>
  <sheetData>
    <row r="1" spans="1:5" ht="15.75" x14ac:dyDescent="0.25">
      <c r="A1" s="92" t="s">
        <v>28</v>
      </c>
      <c r="B1" s="93"/>
      <c r="D1" s="92" t="s">
        <v>29</v>
      </c>
      <c r="E1" s="93"/>
    </row>
    <row r="2" spans="1:5" x14ac:dyDescent="0.25">
      <c r="A2" s="9" t="s">
        <v>27</v>
      </c>
      <c r="B2" s="9" t="s">
        <v>51</v>
      </c>
      <c r="D2" s="16" t="s">
        <v>30</v>
      </c>
      <c r="E2" s="10" t="s">
        <v>9</v>
      </c>
    </row>
    <row r="3" spans="1:5" x14ac:dyDescent="0.25">
      <c r="A3" s="37">
        <v>2013</v>
      </c>
      <c r="B3" s="37">
        <v>-5.6</v>
      </c>
      <c r="D3" s="16" t="s">
        <v>31</v>
      </c>
      <c r="E3" s="11" t="s">
        <v>27</v>
      </c>
    </row>
    <row r="4" spans="1:5" x14ac:dyDescent="0.25">
      <c r="A4" s="36">
        <v>2013.0833333333301</v>
      </c>
      <c r="B4" s="36">
        <v>-3.7</v>
      </c>
      <c r="D4" s="16" t="s">
        <v>32</v>
      </c>
      <c r="E4" s="11" t="s">
        <v>50</v>
      </c>
    </row>
    <row r="5" spans="1:5" x14ac:dyDescent="0.25">
      <c r="A5" s="36">
        <v>2013.1666666666699</v>
      </c>
      <c r="B5" s="36">
        <v>-5.0999999999999996</v>
      </c>
      <c r="D5" s="16" t="s">
        <v>34</v>
      </c>
      <c r="E5" s="12" t="s">
        <v>27</v>
      </c>
    </row>
    <row r="6" spans="1:5" x14ac:dyDescent="0.25">
      <c r="A6" s="36">
        <v>2013.25</v>
      </c>
      <c r="B6" s="36">
        <v>-5.6</v>
      </c>
    </row>
    <row r="7" spans="1:5" x14ac:dyDescent="0.25">
      <c r="A7" s="36">
        <v>2013.3333333333301</v>
      </c>
      <c r="B7" s="36">
        <v>-4.0999999999999996</v>
      </c>
      <c r="D7" s="17" t="str">
        <f>HYPERLINK("#'OVERZICHT'!A12", "Link naar overzicht")</f>
        <v>Link naar overzicht</v>
      </c>
    </row>
    <row r="8" spans="1:5" x14ac:dyDescent="0.25">
      <c r="A8" s="36">
        <v>2013.4166666666699</v>
      </c>
      <c r="B8" s="36">
        <v>-3.8</v>
      </c>
    </row>
    <row r="9" spans="1:5" x14ac:dyDescent="0.25">
      <c r="A9" s="36">
        <v>2013.5</v>
      </c>
      <c r="B9" s="36">
        <v>-3.1</v>
      </c>
    </row>
    <row r="10" spans="1:5" x14ac:dyDescent="0.25">
      <c r="A10" s="36">
        <v>2013.5833333333301</v>
      </c>
      <c r="B10" s="36">
        <v>-1.4</v>
      </c>
    </row>
    <row r="11" spans="1:5" x14ac:dyDescent="0.25">
      <c r="A11" s="36">
        <v>2013.6666666666699</v>
      </c>
      <c r="B11" s="36">
        <v>-2.4</v>
      </c>
    </row>
    <row r="12" spans="1:5" x14ac:dyDescent="0.25">
      <c r="A12" s="36">
        <v>2013.75</v>
      </c>
      <c r="B12" s="36">
        <v>-0.3</v>
      </c>
    </row>
    <row r="13" spans="1:5" x14ac:dyDescent="0.25">
      <c r="A13" s="36">
        <v>2013.8333333333301</v>
      </c>
      <c r="B13" s="36">
        <v>-0.3</v>
      </c>
    </row>
    <row r="14" spans="1:5" x14ac:dyDescent="0.25">
      <c r="A14" s="36">
        <v>2013.9166666666699</v>
      </c>
      <c r="B14" s="36">
        <v>0.1</v>
      </c>
    </row>
    <row r="15" spans="1:5" x14ac:dyDescent="0.25">
      <c r="A15" s="36">
        <v>2014</v>
      </c>
      <c r="B15" s="36">
        <v>0.7</v>
      </c>
    </row>
    <row r="16" spans="1:5" x14ac:dyDescent="0.25">
      <c r="A16" s="36">
        <v>2014.0833333333301</v>
      </c>
      <c r="B16" s="36">
        <v>-0.1</v>
      </c>
    </row>
    <row r="17" spans="1:2" x14ac:dyDescent="0.25">
      <c r="A17" s="36">
        <v>2014.1666666666699</v>
      </c>
      <c r="B17" s="36">
        <v>1.1000000000000001</v>
      </c>
    </row>
    <row r="18" spans="1:2" x14ac:dyDescent="0.25">
      <c r="A18" s="36">
        <v>2014.25</v>
      </c>
      <c r="B18" s="36">
        <v>0.3</v>
      </c>
    </row>
    <row r="19" spans="1:2" x14ac:dyDescent="0.25">
      <c r="A19" s="36">
        <v>2014.3333333333301</v>
      </c>
      <c r="B19" s="36">
        <v>0.7</v>
      </c>
    </row>
    <row r="20" spans="1:2" x14ac:dyDescent="0.25">
      <c r="A20" s="36">
        <v>2014.4166666666699</v>
      </c>
      <c r="B20" s="36">
        <v>0.7</v>
      </c>
    </row>
    <row r="21" spans="1:2" x14ac:dyDescent="0.25">
      <c r="A21" s="36">
        <v>2014.5</v>
      </c>
      <c r="B21" s="36">
        <v>1.2</v>
      </c>
    </row>
    <row r="22" spans="1:2" x14ac:dyDescent="0.25">
      <c r="A22" s="36">
        <v>2014.5833333333301</v>
      </c>
      <c r="B22" s="36">
        <v>0</v>
      </c>
    </row>
    <row r="23" spans="1:2" x14ac:dyDescent="0.25">
      <c r="A23" s="36">
        <v>2014.6666666666699</v>
      </c>
      <c r="B23" s="36">
        <v>-0.2</v>
      </c>
    </row>
    <row r="24" spans="1:2" x14ac:dyDescent="0.25">
      <c r="A24" s="36">
        <v>2014.75</v>
      </c>
      <c r="B24" s="36">
        <v>2</v>
      </c>
    </row>
    <row r="25" spans="1:2" x14ac:dyDescent="0.25">
      <c r="A25" s="36">
        <v>2014.8333333333301</v>
      </c>
      <c r="B25" s="36">
        <v>2.4</v>
      </c>
    </row>
    <row r="26" spans="1:2" x14ac:dyDescent="0.25">
      <c r="A26" s="36">
        <v>2014.9166666666599</v>
      </c>
      <c r="B26" s="36">
        <v>3.4</v>
      </c>
    </row>
    <row r="27" spans="1:2" x14ac:dyDescent="0.25">
      <c r="A27" s="36">
        <v>2015</v>
      </c>
      <c r="B27" s="36">
        <v>2.8</v>
      </c>
    </row>
    <row r="28" spans="1:2" x14ac:dyDescent="0.25">
      <c r="A28" s="36">
        <v>2015.0833333333301</v>
      </c>
      <c r="B28" s="36">
        <v>2</v>
      </c>
    </row>
    <row r="29" spans="1:2" x14ac:dyDescent="0.25">
      <c r="A29" s="36">
        <v>2015.1666666666599</v>
      </c>
      <c r="B29" s="36">
        <v>1.4</v>
      </c>
    </row>
    <row r="30" spans="1:2" x14ac:dyDescent="0.25">
      <c r="A30" s="36">
        <v>2015.25</v>
      </c>
      <c r="B30" s="36">
        <v>3.3</v>
      </c>
    </row>
    <row r="31" spans="1:2" x14ac:dyDescent="0.25">
      <c r="A31" s="36">
        <v>2015.3333333333301</v>
      </c>
      <c r="B31" s="36">
        <v>4.0999999999999996</v>
      </c>
    </row>
    <row r="32" spans="1:2" x14ac:dyDescent="0.25">
      <c r="A32" s="36">
        <v>2015.4166666666599</v>
      </c>
      <c r="B32" s="36">
        <v>4.5999999999999996</v>
      </c>
    </row>
    <row r="33" spans="1:2" x14ac:dyDescent="0.25">
      <c r="A33" s="36">
        <v>2015.5</v>
      </c>
      <c r="B33" s="36">
        <v>3.7</v>
      </c>
    </row>
    <row r="34" spans="1:2" x14ac:dyDescent="0.25">
      <c r="A34" s="36">
        <v>2015.5833333333301</v>
      </c>
      <c r="B34" s="36">
        <v>3.5</v>
      </c>
    </row>
    <row r="35" spans="1:2" x14ac:dyDescent="0.25">
      <c r="A35" s="36">
        <v>2015.6666666666599</v>
      </c>
      <c r="B35" s="36">
        <v>3.8</v>
      </c>
    </row>
    <row r="36" spans="1:2" x14ac:dyDescent="0.25">
      <c r="A36" s="36">
        <v>2015.75</v>
      </c>
      <c r="B36" s="36">
        <v>2.4</v>
      </c>
    </row>
    <row r="37" spans="1:2" x14ac:dyDescent="0.25">
      <c r="A37" s="36">
        <v>2015.8333333333301</v>
      </c>
      <c r="B37" s="36">
        <v>4</v>
      </c>
    </row>
    <row r="38" spans="1:2" x14ac:dyDescent="0.25">
      <c r="A38" s="36">
        <v>2015.9166666666599</v>
      </c>
      <c r="B38" s="36">
        <v>3</v>
      </c>
    </row>
    <row r="39" spans="1:2" x14ac:dyDescent="0.25">
      <c r="A39" s="36">
        <v>2016</v>
      </c>
      <c r="B39" s="36">
        <v>3.2</v>
      </c>
    </row>
    <row r="40" spans="1:2" x14ac:dyDescent="0.25">
      <c r="A40" s="36">
        <v>2016.0833333333301</v>
      </c>
      <c r="B40" s="36">
        <v>3.1</v>
      </c>
    </row>
    <row r="41" spans="1:2" x14ac:dyDescent="0.25">
      <c r="A41" s="36">
        <v>2016.1666666666599</v>
      </c>
      <c r="B41" s="36">
        <v>3.9</v>
      </c>
    </row>
    <row r="42" spans="1:2" x14ac:dyDescent="0.25">
      <c r="A42" s="36">
        <v>2016.25</v>
      </c>
      <c r="B42" s="36">
        <v>4.7</v>
      </c>
    </row>
    <row r="43" spans="1:2" x14ac:dyDescent="0.25">
      <c r="A43" s="36">
        <v>2016.3333333333301</v>
      </c>
      <c r="B43" s="36">
        <v>4.4000000000000004</v>
      </c>
    </row>
    <row r="44" spans="1:2" x14ac:dyDescent="0.25">
      <c r="A44" s="36">
        <v>2016.4166666666599</v>
      </c>
      <c r="B44" s="36">
        <v>5.4</v>
      </c>
    </row>
    <row r="45" spans="1:2" x14ac:dyDescent="0.25">
      <c r="A45" s="36">
        <v>2016.5</v>
      </c>
      <c r="B45" s="36">
        <v>5.0999999999999996</v>
      </c>
    </row>
    <row r="46" spans="1:2" x14ac:dyDescent="0.25">
      <c r="A46" s="36">
        <v>2016.5833333333301</v>
      </c>
      <c r="B46" s="36">
        <v>1.2</v>
      </c>
    </row>
    <row r="47" spans="1:2" x14ac:dyDescent="0.25">
      <c r="A47" s="36">
        <v>2016.6666666666599</v>
      </c>
      <c r="B47" s="36">
        <v>3.4</v>
      </c>
    </row>
    <row r="48" spans="1:2" x14ac:dyDescent="0.25">
      <c r="A48" s="36">
        <v>2016.75</v>
      </c>
      <c r="B48" s="36">
        <v>4.3</v>
      </c>
    </row>
    <row r="49" spans="1:2" x14ac:dyDescent="0.25">
      <c r="A49" s="36">
        <v>2016.8333333333301</v>
      </c>
      <c r="B49" s="36">
        <v>3.4</v>
      </c>
    </row>
    <row r="50" spans="1:2" x14ac:dyDescent="0.25">
      <c r="A50" s="36">
        <v>2016.9166666666599</v>
      </c>
      <c r="B50" s="36">
        <v>4.7</v>
      </c>
    </row>
    <row r="51" spans="1:2" x14ac:dyDescent="0.25">
      <c r="A51" s="36">
        <v>2017</v>
      </c>
      <c r="B51" s="36">
        <v>6</v>
      </c>
    </row>
    <row r="52" spans="1:2" x14ac:dyDescent="0.25">
      <c r="A52" s="36">
        <v>2017.0833333333301</v>
      </c>
      <c r="B52" s="36">
        <v>7</v>
      </c>
    </row>
    <row r="53" spans="1:2" x14ac:dyDescent="0.25">
      <c r="A53" s="36">
        <v>2017.1666666666599</v>
      </c>
      <c r="B53" s="36">
        <v>7.8</v>
      </c>
    </row>
    <row r="54" spans="1:2" x14ac:dyDescent="0.25">
      <c r="A54" s="36">
        <v>2017.25</v>
      </c>
      <c r="B54" s="36">
        <v>8.3000000000000007</v>
      </c>
    </row>
    <row r="55" spans="1:2" x14ac:dyDescent="0.25">
      <c r="A55" s="36">
        <v>2017.3333333333301</v>
      </c>
      <c r="B55" s="36">
        <v>6.1</v>
      </c>
    </row>
    <row r="56" spans="1:2" x14ac:dyDescent="0.25">
      <c r="A56" s="36">
        <v>2017.4166666666599</v>
      </c>
      <c r="B56" s="36">
        <v>7.2</v>
      </c>
    </row>
    <row r="57" spans="1:2" x14ac:dyDescent="0.25">
      <c r="A57" s="36">
        <v>2017.5</v>
      </c>
      <c r="B57" s="36">
        <v>6.6</v>
      </c>
    </row>
    <row r="58" spans="1:2" x14ac:dyDescent="0.25">
      <c r="A58" s="36">
        <v>2017.5833333333301</v>
      </c>
      <c r="B58" s="36">
        <v>5.4</v>
      </c>
    </row>
    <row r="59" spans="1:2" x14ac:dyDescent="0.25">
      <c r="A59" s="36">
        <v>2017.6666666666599</v>
      </c>
      <c r="B59" s="36">
        <v>8.5</v>
      </c>
    </row>
    <row r="60" spans="1:2" x14ac:dyDescent="0.25">
      <c r="A60" s="36">
        <v>2017.75</v>
      </c>
      <c r="B60" s="36">
        <v>8.1999999999999993</v>
      </c>
    </row>
    <row r="61" spans="1:2" x14ac:dyDescent="0.25">
      <c r="A61" s="36">
        <v>2017.8333333333301</v>
      </c>
      <c r="B61" s="36">
        <v>9.1</v>
      </c>
    </row>
    <row r="62" spans="1:2" x14ac:dyDescent="0.25">
      <c r="A62" s="36">
        <v>2017.9166666666599</v>
      </c>
      <c r="B62" s="36">
        <v>8.9</v>
      </c>
    </row>
    <row r="63" spans="1:2" x14ac:dyDescent="0.25">
      <c r="A63" s="36">
        <v>2018</v>
      </c>
      <c r="B63" s="36">
        <v>10.3</v>
      </c>
    </row>
    <row r="64" spans="1:2" x14ac:dyDescent="0.25">
      <c r="A64" s="36">
        <v>2018.0833333333301</v>
      </c>
      <c r="B64" s="36">
        <v>10.9</v>
      </c>
    </row>
    <row r="65" spans="1:2" x14ac:dyDescent="0.25">
      <c r="A65" s="36">
        <v>2018.1666666666599</v>
      </c>
      <c r="B65" s="36">
        <v>9.5</v>
      </c>
    </row>
    <row r="66" spans="1:2" x14ac:dyDescent="0.25">
      <c r="A66" s="36">
        <v>2018.25</v>
      </c>
      <c r="B66" s="36">
        <v>8.1999999999999993</v>
      </c>
    </row>
    <row r="67" spans="1:2" x14ac:dyDescent="0.25">
      <c r="A67" s="38">
        <v>2018.3333333333301</v>
      </c>
      <c r="B67" s="38">
        <v>9.8000000000000007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C1"/>
    </sheetView>
  </sheetViews>
  <sheetFormatPr defaultRowHeight="15" x14ac:dyDescent="0.25"/>
  <cols>
    <col min="1" max="1" width="6.42578125" bestFit="1" customWidth="1"/>
    <col min="2" max="2" width="18.7109375" customWidth="1"/>
    <col min="3" max="3" width="21.7109375" customWidth="1"/>
    <col min="5" max="5" width="12.7109375" customWidth="1"/>
    <col min="6" max="6" width="18.7109375" customWidth="1"/>
  </cols>
  <sheetData>
    <row r="1" spans="1:6" ht="15.75" x14ac:dyDescent="0.25">
      <c r="A1" s="92" t="s">
        <v>28</v>
      </c>
      <c r="B1" s="93"/>
      <c r="C1" s="93"/>
      <c r="E1" s="92" t="s">
        <v>29</v>
      </c>
      <c r="F1" s="93"/>
    </row>
    <row r="2" spans="1:6" x14ac:dyDescent="0.25">
      <c r="A2" s="9" t="s">
        <v>27</v>
      </c>
      <c r="B2" s="9" t="s">
        <v>52</v>
      </c>
      <c r="C2" s="9" t="s">
        <v>53</v>
      </c>
      <c r="E2" s="16" t="s">
        <v>30</v>
      </c>
      <c r="F2" s="10" t="s">
        <v>10</v>
      </c>
    </row>
    <row r="3" spans="1:6" x14ac:dyDescent="0.25">
      <c r="A3" s="40">
        <v>2000</v>
      </c>
      <c r="B3" s="40">
        <v>3.6</v>
      </c>
      <c r="C3" s="40"/>
      <c r="E3" s="16" t="s">
        <v>31</v>
      </c>
      <c r="F3" s="11" t="s">
        <v>27</v>
      </c>
    </row>
    <row r="4" spans="1:6" x14ac:dyDescent="0.25">
      <c r="A4" s="39">
        <v>2001</v>
      </c>
      <c r="B4" s="39">
        <v>3.3</v>
      </c>
      <c r="C4" s="39"/>
      <c r="E4" s="16" t="s">
        <v>32</v>
      </c>
      <c r="F4" s="11" t="s">
        <v>54</v>
      </c>
    </row>
    <row r="5" spans="1:6" x14ac:dyDescent="0.25">
      <c r="A5" s="39">
        <v>2002</v>
      </c>
      <c r="B5" s="39">
        <v>3.9</v>
      </c>
      <c r="C5" s="39"/>
      <c r="E5" s="16" t="s">
        <v>34</v>
      </c>
      <c r="F5" s="12" t="s">
        <v>27</v>
      </c>
    </row>
    <row r="6" spans="1:6" x14ac:dyDescent="0.25">
      <c r="A6" s="39">
        <v>2003</v>
      </c>
      <c r="B6" s="39">
        <v>4.8300317926143297</v>
      </c>
      <c r="C6" s="39">
        <v>8.8534957254947901</v>
      </c>
    </row>
    <row r="7" spans="1:6" x14ac:dyDescent="0.25">
      <c r="A7" s="39">
        <v>2004</v>
      </c>
      <c r="B7" s="39">
        <v>5.6642761638507304</v>
      </c>
      <c r="C7" s="39">
        <v>10.0173913043478</v>
      </c>
      <c r="E7" s="17" t="str">
        <f>HYPERLINK("#'OVERZICHT'!A13", "Link naar overzicht")</f>
        <v>Link naar overzicht</v>
      </c>
    </row>
    <row r="8" spans="1:6" x14ac:dyDescent="0.25">
      <c r="A8" s="39">
        <v>2005</v>
      </c>
      <c r="B8" s="39">
        <v>5.88660166124955</v>
      </c>
      <c r="C8" s="39">
        <v>10.4262144821265</v>
      </c>
    </row>
    <row r="9" spans="1:6" x14ac:dyDescent="0.25">
      <c r="A9" s="39">
        <v>2006</v>
      </c>
      <c r="B9" s="39">
        <v>5.0137609189900703</v>
      </c>
      <c r="C9" s="39">
        <v>9.5281513562799205</v>
      </c>
    </row>
    <row r="10" spans="1:6" x14ac:dyDescent="0.25">
      <c r="A10" s="39">
        <v>2007</v>
      </c>
      <c r="B10" s="39">
        <v>4.1647114030971402</v>
      </c>
      <c r="C10" s="39">
        <v>8.2134831460674196</v>
      </c>
    </row>
    <row r="11" spans="1:6" x14ac:dyDescent="0.25">
      <c r="A11" s="39">
        <v>2008</v>
      </c>
      <c r="B11" s="39">
        <v>3.6652835408022102</v>
      </c>
      <c r="C11" s="39">
        <v>7.3186959414504296</v>
      </c>
    </row>
    <row r="12" spans="1:6" x14ac:dyDescent="0.25">
      <c r="A12" s="39">
        <v>2009</v>
      </c>
      <c r="B12" s="39">
        <v>4.3582704186685</v>
      </c>
      <c r="C12" s="39">
        <v>8.2519477669263708</v>
      </c>
    </row>
    <row r="13" spans="1:6" x14ac:dyDescent="0.25">
      <c r="A13" s="39">
        <v>2010</v>
      </c>
      <c r="B13" s="39">
        <v>4.9925398829335501</v>
      </c>
      <c r="C13" s="39">
        <v>9.1727013385999605</v>
      </c>
    </row>
    <row r="14" spans="1:6" x14ac:dyDescent="0.25">
      <c r="A14" s="39">
        <v>2011</v>
      </c>
      <c r="B14" s="39">
        <v>4.98049116364471</v>
      </c>
      <c r="C14" s="39">
        <v>9.1407878854383906</v>
      </c>
    </row>
    <row r="15" spans="1:6" x14ac:dyDescent="0.25">
      <c r="A15" s="39">
        <v>2012</v>
      </c>
      <c r="B15" s="39">
        <v>5.8331449242595497</v>
      </c>
      <c r="C15" s="39">
        <v>10.169308745821199</v>
      </c>
    </row>
    <row r="16" spans="1:6" x14ac:dyDescent="0.25">
      <c r="A16" s="39">
        <v>2013</v>
      </c>
      <c r="B16" s="39">
        <v>7.2590598002917099</v>
      </c>
      <c r="C16" s="39">
        <v>12.0731837038613</v>
      </c>
    </row>
    <row r="17" spans="1:3" x14ac:dyDescent="0.25">
      <c r="A17" s="39">
        <v>2014</v>
      </c>
      <c r="B17" s="39">
        <v>7.4374577417173802</v>
      </c>
      <c r="C17" s="39">
        <v>12.4307036247335</v>
      </c>
    </row>
    <row r="18" spans="1:3" x14ac:dyDescent="0.25">
      <c r="A18" s="39">
        <v>2015</v>
      </c>
      <c r="B18" s="39">
        <v>6.8926807364167004</v>
      </c>
      <c r="C18" s="39">
        <v>11.869089363510801</v>
      </c>
    </row>
    <row r="19" spans="1:3" x14ac:dyDescent="0.25">
      <c r="A19" s="39">
        <v>2016</v>
      </c>
      <c r="B19" s="39">
        <v>6.0172240241583701</v>
      </c>
      <c r="C19" s="39">
        <v>10.729841708275799</v>
      </c>
    </row>
    <row r="20" spans="1:3" x14ac:dyDescent="0.25">
      <c r="A20" s="39">
        <v>2017</v>
      </c>
      <c r="B20" s="39">
        <v>4.8574914051236604</v>
      </c>
      <c r="C20" s="39">
        <v>9.1207627118644101</v>
      </c>
    </row>
    <row r="21" spans="1:3" x14ac:dyDescent="0.25">
      <c r="A21" s="39">
        <v>2018</v>
      </c>
      <c r="B21" s="39">
        <v>3.8</v>
      </c>
      <c r="C21" s="39"/>
    </row>
    <row r="22" spans="1:3" x14ac:dyDescent="0.25">
      <c r="A22" s="41">
        <v>2019</v>
      </c>
      <c r="B22" s="41">
        <v>3.4</v>
      </c>
      <c r="C22" s="41"/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sqref="A1:E1"/>
    </sheetView>
  </sheetViews>
  <sheetFormatPr defaultRowHeight="15" x14ac:dyDescent="0.25"/>
  <cols>
    <col min="1" max="1" width="7.7109375" customWidth="1"/>
    <col min="2" max="2" width="16.7109375" customWidth="1"/>
    <col min="3" max="3" width="20.7109375" customWidth="1"/>
    <col min="4" max="4" width="13.7109375" customWidth="1"/>
    <col min="5" max="5" width="6.7109375" customWidth="1"/>
    <col min="7" max="7" width="12.7109375" customWidth="1"/>
    <col min="8" max="8" width="48.7109375" customWidth="1"/>
  </cols>
  <sheetData>
    <row r="1" spans="1:8" ht="15.75" x14ac:dyDescent="0.25">
      <c r="A1" s="92" t="s">
        <v>28</v>
      </c>
      <c r="B1" s="93"/>
      <c r="C1" s="93"/>
      <c r="D1" s="93"/>
      <c r="E1" s="93"/>
      <c r="G1" s="92" t="s">
        <v>29</v>
      </c>
      <c r="H1" s="93"/>
    </row>
    <row r="2" spans="1:8" x14ac:dyDescent="0.25">
      <c r="A2" s="9" t="s">
        <v>27</v>
      </c>
      <c r="B2" s="9" t="s">
        <v>55</v>
      </c>
      <c r="C2" s="9" t="s">
        <v>56</v>
      </c>
      <c r="D2" s="9" t="s">
        <v>57</v>
      </c>
      <c r="E2" s="9" t="s">
        <v>58</v>
      </c>
      <c r="G2" s="16" t="s">
        <v>30</v>
      </c>
      <c r="H2" s="10" t="s">
        <v>11</v>
      </c>
    </row>
    <row r="3" spans="1:8" x14ac:dyDescent="0.25">
      <c r="A3" s="43">
        <v>2013</v>
      </c>
      <c r="B3" s="43">
        <v>-161</v>
      </c>
      <c r="C3" s="43">
        <v>110</v>
      </c>
      <c r="D3" s="43">
        <v>26</v>
      </c>
      <c r="E3" s="43">
        <v>-24</v>
      </c>
      <c r="G3" s="16" t="s">
        <v>31</v>
      </c>
      <c r="H3" s="11" t="s">
        <v>27</v>
      </c>
    </row>
    <row r="4" spans="1:8" x14ac:dyDescent="0.25">
      <c r="A4" s="42">
        <v>2013.25</v>
      </c>
      <c r="B4" s="42">
        <v>-193</v>
      </c>
      <c r="C4" s="42">
        <v>96</v>
      </c>
      <c r="D4" s="42">
        <v>44</v>
      </c>
      <c r="E4" s="42">
        <v>-54</v>
      </c>
      <c r="G4" s="16" t="s">
        <v>32</v>
      </c>
      <c r="H4" s="11" t="s">
        <v>59</v>
      </c>
    </row>
    <row r="5" spans="1:8" x14ac:dyDescent="0.25">
      <c r="A5" s="42">
        <v>2013.5</v>
      </c>
      <c r="B5" s="42">
        <v>-219</v>
      </c>
      <c r="C5" s="42">
        <v>67</v>
      </c>
      <c r="D5" s="42">
        <v>64</v>
      </c>
      <c r="E5" s="42">
        <v>-88</v>
      </c>
      <c r="G5" s="16" t="s">
        <v>34</v>
      </c>
      <c r="H5" s="12" t="s">
        <v>27</v>
      </c>
    </row>
    <row r="6" spans="1:8" x14ac:dyDescent="0.25">
      <c r="A6" s="42">
        <v>2013.75</v>
      </c>
      <c r="B6" s="42">
        <v>-194</v>
      </c>
      <c r="C6" s="42">
        <v>58</v>
      </c>
      <c r="D6" s="42">
        <v>49</v>
      </c>
      <c r="E6" s="42">
        <v>-87</v>
      </c>
    </row>
    <row r="7" spans="1:8" x14ac:dyDescent="0.25">
      <c r="A7" s="42">
        <v>2014</v>
      </c>
      <c r="B7" s="42">
        <v>-171</v>
      </c>
      <c r="C7" s="42">
        <v>27</v>
      </c>
      <c r="D7" s="42">
        <v>32</v>
      </c>
      <c r="E7" s="42">
        <v>-113</v>
      </c>
      <c r="G7" s="17" t="str">
        <f>HYPERLINK("#'OVERZICHT'!A14", "Link naar overzicht")</f>
        <v>Link naar overzicht</v>
      </c>
    </row>
    <row r="8" spans="1:8" x14ac:dyDescent="0.25">
      <c r="A8" s="42">
        <v>2014.25</v>
      </c>
      <c r="B8" s="42">
        <v>-167</v>
      </c>
      <c r="C8" s="42">
        <v>42</v>
      </c>
      <c r="D8" s="42">
        <v>41</v>
      </c>
      <c r="E8" s="42">
        <v>-83</v>
      </c>
    </row>
    <row r="9" spans="1:8" x14ac:dyDescent="0.25">
      <c r="A9" s="42">
        <v>2014.5</v>
      </c>
      <c r="B9" s="42">
        <v>-138</v>
      </c>
      <c r="C9" s="42">
        <v>83</v>
      </c>
      <c r="D9" s="42">
        <v>25</v>
      </c>
      <c r="E9" s="42">
        <v>-29</v>
      </c>
    </row>
    <row r="10" spans="1:8" x14ac:dyDescent="0.25">
      <c r="A10" s="42">
        <v>2014.75</v>
      </c>
      <c r="B10" s="42">
        <v>-71</v>
      </c>
      <c r="C10" s="42">
        <v>45</v>
      </c>
      <c r="D10" s="42">
        <v>42</v>
      </c>
      <c r="E10" s="42">
        <v>16</v>
      </c>
    </row>
    <row r="11" spans="1:8" x14ac:dyDescent="0.25">
      <c r="A11" s="42">
        <v>2015</v>
      </c>
      <c r="B11" s="42">
        <v>-30</v>
      </c>
      <c r="C11" s="42">
        <v>82</v>
      </c>
      <c r="D11" s="42">
        <v>37</v>
      </c>
      <c r="E11" s="42">
        <v>89</v>
      </c>
    </row>
    <row r="12" spans="1:8" x14ac:dyDescent="0.25">
      <c r="A12" s="42">
        <v>2015.25</v>
      </c>
      <c r="B12" s="42">
        <v>-19</v>
      </c>
      <c r="C12" s="42">
        <v>95</v>
      </c>
      <c r="D12" s="42">
        <v>32</v>
      </c>
      <c r="E12" s="42">
        <v>106</v>
      </c>
    </row>
    <row r="13" spans="1:8" x14ac:dyDescent="0.25">
      <c r="A13" s="42">
        <v>2015.5</v>
      </c>
      <c r="B13" s="42">
        <v>-30</v>
      </c>
      <c r="C13" s="42">
        <v>78</v>
      </c>
      <c r="D13" s="42">
        <v>34</v>
      </c>
      <c r="E13" s="42">
        <v>81</v>
      </c>
    </row>
    <row r="14" spans="1:8" x14ac:dyDescent="0.25">
      <c r="A14" s="42">
        <v>2015.75</v>
      </c>
      <c r="B14" s="42">
        <v>-38</v>
      </c>
      <c r="C14" s="42">
        <v>60</v>
      </c>
      <c r="D14" s="42">
        <v>20</v>
      </c>
      <c r="E14" s="42">
        <v>41</v>
      </c>
    </row>
    <row r="15" spans="1:8" x14ac:dyDescent="0.25">
      <c r="A15" s="42">
        <v>2016</v>
      </c>
      <c r="B15" s="42">
        <v>-22</v>
      </c>
      <c r="C15" s="42">
        <v>49</v>
      </c>
      <c r="D15" s="42">
        <v>26</v>
      </c>
      <c r="E15" s="42">
        <v>52</v>
      </c>
    </row>
    <row r="16" spans="1:8" x14ac:dyDescent="0.25">
      <c r="A16" s="42">
        <v>2016.25</v>
      </c>
      <c r="B16" s="42">
        <v>15</v>
      </c>
      <c r="C16" s="42">
        <v>72</v>
      </c>
      <c r="D16" s="42">
        <v>1</v>
      </c>
      <c r="E16" s="42">
        <v>90</v>
      </c>
    </row>
    <row r="17" spans="1:5" x14ac:dyDescent="0.25">
      <c r="A17" s="42">
        <v>2016.5</v>
      </c>
      <c r="B17" s="42">
        <v>48</v>
      </c>
      <c r="C17" s="42">
        <v>69</v>
      </c>
      <c r="D17" s="42">
        <v>12</v>
      </c>
      <c r="E17" s="42">
        <v>129</v>
      </c>
    </row>
    <row r="18" spans="1:5" x14ac:dyDescent="0.25">
      <c r="A18" s="42">
        <v>2016.75</v>
      </c>
      <c r="B18" s="42">
        <v>21</v>
      </c>
      <c r="C18" s="42">
        <v>109</v>
      </c>
      <c r="D18" s="42">
        <v>36</v>
      </c>
      <c r="E18" s="42">
        <v>167</v>
      </c>
    </row>
    <row r="19" spans="1:5" x14ac:dyDescent="0.25">
      <c r="A19" s="42">
        <v>2017</v>
      </c>
      <c r="B19" s="42">
        <v>13</v>
      </c>
      <c r="C19" s="42">
        <v>143</v>
      </c>
      <c r="D19" s="42">
        <v>30</v>
      </c>
      <c r="E19" s="42">
        <v>187</v>
      </c>
    </row>
    <row r="20" spans="1:5" x14ac:dyDescent="0.25">
      <c r="A20" s="42">
        <v>2017.25</v>
      </c>
      <c r="B20" s="42">
        <v>11</v>
      </c>
      <c r="C20" s="42">
        <v>123</v>
      </c>
      <c r="D20" s="42">
        <v>35</v>
      </c>
      <c r="E20" s="42">
        <v>167</v>
      </c>
    </row>
    <row r="21" spans="1:5" x14ac:dyDescent="0.25">
      <c r="A21" s="42">
        <v>2017.5</v>
      </c>
      <c r="B21" s="42">
        <v>57</v>
      </c>
      <c r="C21" s="42">
        <v>98</v>
      </c>
      <c r="D21" s="42">
        <v>23</v>
      </c>
      <c r="E21" s="42">
        <v>177</v>
      </c>
    </row>
    <row r="22" spans="1:5" x14ac:dyDescent="0.25">
      <c r="A22" s="42">
        <v>2017.75</v>
      </c>
      <c r="B22" s="42">
        <v>112</v>
      </c>
      <c r="C22" s="42">
        <v>63</v>
      </c>
      <c r="D22" s="42">
        <v>-2</v>
      </c>
      <c r="E22" s="42">
        <v>173</v>
      </c>
    </row>
    <row r="23" spans="1:5" x14ac:dyDescent="0.25">
      <c r="A23" s="44">
        <v>2018</v>
      </c>
      <c r="B23" s="44">
        <v>124</v>
      </c>
      <c r="C23" s="44">
        <v>38</v>
      </c>
      <c r="D23" s="44">
        <v>18</v>
      </c>
      <c r="E23" s="44">
        <v>180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B1"/>
    </sheetView>
  </sheetViews>
  <sheetFormatPr defaultRowHeight="15" x14ac:dyDescent="0.25"/>
  <cols>
    <col min="1" max="1" width="7.7109375" customWidth="1"/>
    <col min="2" max="2" width="21.7109375" customWidth="1"/>
    <col min="4" max="4" width="12.7109375" customWidth="1"/>
    <col min="5" max="5" width="21.7109375" customWidth="1"/>
  </cols>
  <sheetData>
    <row r="1" spans="1:5" ht="15.75" x14ac:dyDescent="0.25">
      <c r="A1" s="92" t="s">
        <v>28</v>
      </c>
      <c r="B1" s="93"/>
      <c r="D1" s="92" t="s">
        <v>29</v>
      </c>
      <c r="E1" s="93"/>
    </row>
    <row r="2" spans="1:5" x14ac:dyDescent="0.25">
      <c r="A2" s="9" t="s">
        <v>27</v>
      </c>
      <c r="B2" s="9" t="s">
        <v>60</v>
      </c>
      <c r="D2" s="16" t="s">
        <v>30</v>
      </c>
      <c r="E2" s="10" t="s">
        <v>12</v>
      </c>
    </row>
    <row r="3" spans="1:5" x14ac:dyDescent="0.25">
      <c r="A3" s="46">
        <v>2013</v>
      </c>
      <c r="B3" s="46">
        <v>96.3</v>
      </c>
      <c r="D3" s="16" t="s">
        <v>31</v>
      </c>
      <c r="E3" s="11" t="s">
        <v>27</v>
      </c>
    </row>
    <row r="4" spans="1:5" x14ac:dyDescent="0.25">
      <c r="A4" s="45">
        <v>2013.25</v>
      </c>
      <c r="B4" s="45">
        <v>91.3</v>
      </c>
      <c r="D4" s="16" t="s">
        <v>32</v>
      </c>
      <c r="E4" s="11" t="s">
        <v>61</v>
      </c>
    </row>
    <row r="5" spans="1:5" x14ac:dyDescent="0.25">
      <c r="A5" s="45">
        <v>2013.5</v>
      </c>
      <c r="B5" s="45">
        <v>95.1</v>
      </c>
      <c r="D5" s="16" t="s">
        <v>34</v>
      </c>
      <c r="E5" s="12" t="s">
        <v>27</v>
      </c>
    </row>
    <row r="6" spans="1:5" x14ac:dyDescent="0.25">
      <c r="A6" s="45">
        <v>2013.75</v>
      </c>
      <c r="B6" s="45">
        <v>96.5</v>
      </c>
    </row>
    <row r="7" spans="1:5" x14ac:dyDescent="0.25">
      <c r="A7" s="45">
        <v>2014</v>
      </c>
      <c r="B7" s="45">
        <v>104.1</v>
      </c>
      <c r="D7" s="17" t="str">
        <f>HYPERLINK("#'OVERZICHT'!A15", "Link naar overzicht")</f>
        <v>Link naar overzicht</v>
      </c>
    </row>
    <row r="8" spans="1:5" x14ac:dyDescent="0.25">
      <c r="A8" s="45">
        <v>2014.25</v>
      </c>
      <c r="B8" s="45">
        <v>107.5</v>
      </c>
    </row>
    <row r="9" spans="1:5" x14ac:dyDescent="0.25">
      <c r="A9" s="45">
        <v>2014.5</v>
      </c>
      <c r="B9" s="45">
        <v>113.4</v>
      </c>
    </row>
    <row r="10" spans="1:5" x14ac:dyDescent="0.25">
      <c r="A10" s="45">
        <v>2014.75</v>
      </c>
      <c r="B10" s="45">
        <v>118.8</v>
      </c>
    </row>
    <row r="11" spans="1:5" x14ac:dyDescent="0.25">
      <c r="A11" s="45">
        <v>2015</v>
      </c>
      <c r="B11" s="45">
        <v>124.9</v>
      </c>
    </row>
    <row r="12" spans="1:5" x14ac:dyDescent="0.25">
      <c r="A12" s="45">
        <v>2015.25</v>
      </c>
      <c r="B12" s="45">
        <v>130.30000000000001</v>
      </c>
    </row>
    <row r="13" spans="1:5" x14ac:dyDescent="0.25">
      <c r="A13" s="45">
        <v>2015.5</v>
      </c>
      <c r="B13" s="45">
        <v>132.9</v>
      </c>
    </row>
    <row r="14" spans="1:5" x14ac:dyDescent="0.25">
      <c r="A14" s="45">
        <v>2015.75</v>
      </c>
      <c r="B14" s="45">
        <v>142.69999999999999</v>
      </c>
    </row>
    <row r="15" spans="1:5" x14ac:dyDescent="0.25">
      <c r="A15" s="45">
        <v>2016</v>
      </c>
      <c r="B15" s="45">
        <v>149.5</v>
      </c>
    </row>
    <row r="16" spans="1:5" x14ac:dyDescent="0.25">
      <c r="A16" s="45">
        <v>2016.25</v>
      </c>
      <c r="B16" s="45">
        <v>154.80000000000001</v>
      </c>
    </row>
    <row r="17" spans="1:2" x14ac:dyDescent="0.25">
      <c r="A17" s="45">
        <v>2016.5</v>
      </c>
      <c r="B17" s="45">
        <v>162</v>
      </c>
    </row>
    <row r="18" spans="1:2" x14ac:dyDescent="0.25">
      <c r="A18" s="45">
        <v>2016.75</v>
      </c>
      <c r="B18" s="45">
        <v>171.2</v>
      </c>
    </row>
    <row r="19" spans="1:2" x14ac:dyDescent="0.25">
      <c r="A19" s="45">
        <v>2017</v>
      </c>
      <c r="B19" s="45">
        <v>185.7</v>
      </c>
    </row>
    <row r="20" spans="1:2" x14ac:dyDescent="0.25">
      <c r="A20" s="45">
        <v>2017.25</v>
      </c>
      <c r="B20" s="45">
        <v>204.7</v>
      </c>
    </row>
    <row r="21" spans="1:2" x14ac:dyDescent="0.25">
      <c r="A21" s="45">
        <v>2017.5</v>
      </c>
      <c r="B21" s="45">
        <v>213.7</v>
      </c>
    </row>
    <row r="22" spans="1:2" x14ac:dyDescent="0.25">
      <c r="A22" s="45">
        <v>2017.75</v>
      </c>
      <c r="B22" s="45">
        <v>226.5</v>
      </c>
    </row>
    <row r="23" spans="1:2" x14ac:dyDescent="0.25">
      <c r="A23" s="47">
        <v>2018</v>
      </c>
      <c r="B23" s="47">
        <v>234.6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B1"/>
    </sheetView>
  </sheetViews>
  <sheetFormatPr defaultRowHeight="15" x14ac:dyDescent="0.25"/>
  <cols>
    <col min="1" max="1" width="7.7109375" customWidth="1"/>
    <col min="2" max="2" width="59.7109375" customWidth="1"/>
    <col min="4" max="4" width="12.7109375" customWidth="1"/>
    <col min="5" max="5" width="32.7109375" customWidth="1"/>
  </cols>
  <sheetData>
    <row r="1" spans="1:5" ht="15.75" x14ac:dyDescent="0.25">
      <c r="A1" s="92" t="s">
        <v>28</v>
      </c>
      <c r="B1" s="93"/>
      <c r="D1" s="92" t="s">
        <v>29</v>
      </c>
      <c r="E1" s="93"/>
    </row>
    <row r="2" spans="1:5" x14ac:dyDescent="0.25">
      <c r="A2" s="9" t="s">
        <v>27</v>
      </c>
      <c r="B2" s="9" t="s">
        <v>62</v>
      </c>
      <c r="D2" s="16" t="s">
        <v>30</v>
      </c>
      <c r="E2" s="10" t="s">
        <v>13</v>
      </c>
    </row>
    <row r="3" spans="1:5" x14ac:dyDescent="0.25">
      <c r="A3" s="49">
        <v>2013</v>
      </c>
      <c r="B3" s="49">
        <v>2.7</v>
      </c>
      <c r="D3" s="16" t="s">
        <v>31</v>
      </c>
      <c r="E3" s="11" t="s">
        <v>27</v>
      </c>
    </row>
    <row r="4" spans="1:5" x14ac:dyDescent="0.25">
      <c r="A4" s="48">
        <v>2013.25</v>
      </c>
      <c r="B4" s="48">
        <v>2.8</v>
      </c>
      <c r="D4" s="16" t="s">
        <v>32</v>
      </c>
      <c r="E4" s="11" t="s">
        <v>33</v>
      </c>
    </row>
    <row r="5" spans="1:5" x14ac:dyDescent="0.25">
      <c r="A5" s="48">
        <v>2013.5</v>
      </c>
      <c r="B5" s="48">
        <v>2.5</v>
      </c>
      <c r="D5" s="16" t="s">
        <v>34</v>
      </c>
      <c r="E5" s="12" t="s">
        <v>27</v>
      </c>
    </row>
    <row r="6" spans="1:5" x14ac:dyDescent="0.25">
      <c r="A6" s="48">
        <v>2013.75</v>
      </c>
      <c r="B6" s="48">
        <v>3.1</v>
      </c>
    </row>
    <row r="7" spans="1:5" x14ac:dyDescent="0.25">
      <c r="A7" s="48">
        <v>2014</v>
      </c>
      <c r="B7" s="48">
        <v>2.5</v>
      </c>
      <c r="D7" s="17" t="str">
        <f>HYPERLINK("#'OVERZICHT'!A16", "Link naar overzicht")</f>
        <v>Link naar overzicht</v>
      </c>
    </row>
    <row r="8" spans="1:5" x14ac:dyDescent="0.25">
      <c r="A8" s="48">
        <v>2014.25</v>
      </c>
      <c r="B8" s="48">
        <v>2.8</v>
      </c>
    </row>
    <row r="9" spans="1:5" x14ac:dyDescent="0.25">
      <c r="A9" s="48">
        <v>2014.5</v>
      </c>
      <c r="B9" s="48">
        <v>3.3</v>
      </c>
    </row>
    <row r="10" spans="1:5" x14ac:dyDescent="0.25">
      <c r="A10" s="48">
        <v>2014.75</v>
      </c>
      <c r="B10" s="48">
        <v>3.7</v>
      </c>
    </row>
    <row r="11" spans="1:5" x14ac:dyDescent="0.25">
      <c r="A11" s="48">
        <v>2015</v>
      </c>
      <c r="B11" s="48">
        <v>2.7</v>
      </c>
    </row>
    <row r="12" spans="1:5" x14ac:dyDescent="0.25">
      <c r="A12" s="48">
        <v>2015.25</v>
      </c>
      <c r="B12" s="48">
        <v>3.1</v>
      </c>
    </row>
    <row r="13" spans="1:5" x14ac:dyDescent="0.25">
      <c r="A13" s="48">
        <v>2015.5</v>
      </c>
      <c r="B13" s="48">
        <v>4.3</v>
      </c>
    </row>
    <row r="14" spans="1:5" x14ac:dyDescent="0.25">
      <c r="A14" s="48">
        <v>2015.75</v>
      </c>
      <c r="B14" s="48">
        <v>5.3</v>
      </c>
    </row>
    <row r="15" spans="1:5" x14ac:dyDescent="0.25">
      <c r="A15" s="48">
        <v>2016</v>
      </c>
      <c r="B15" s="48">
        <v>4.5999999999999996</v>
      </c>
    </row>
    <row r="16" spans="1:5" x14ac:dyDescent="0.25">
      <c r="A16" s="48">
        <v>2016.25</v>
      </c>
      <c r="B16" s="48">
        <v>5.4</v>
      </c>
    </row>
    <row r="17" spans="1:2" x14ac:dyDescent="0.25">
      <c r="A17" s="48">
        <v>2016.5</v>
      </c>
      <c r="B17" s="48">
        <v>6.7</v>
      </c>
    </row>
    <row r="18" spans="1:2" x14ac:dyDescent="0.25">
      <c r="A18" s="48">
        <v>2016.75</v>
      </c>
      <c r="B18" s="48">
        <v>8.3000000000000007</v>
      </c>
    </row>
    <row r="19" spans="1:2" x14ac:dyDescent="0.25">
      <c r="A19" s="48">
        <v>2017</v>
      </c>
      <c r="B19" s="48">
        <v>8.6999999999999993</v>
      </c>
    </row>
    <row r="20" spans="1:2" x14ac:dyDescent="0.25">
      <c r="A20" s="48">
        <v>2017.25</v>
      </c>
      <c r="B20" s="48">
        <v>10.4</v>
      </c>
    </row>
    <row r="21" spans="1:2" x14ac:dyDescent="0.25">
      <c r="A21" s="48">
        <v>2017.5</v>
      </c>
      <c r="B21" s="48">
        <v>15.6</v>
      </c>
    </row>
    <row r="22" spans="1:2" x14ac:dyDescent="0.25">
      <c r="A22" s="48">
        <v>2017.75</v>
      </c>
      <c r="B22" s="48">
        <v>16.5</v>
      </c>
    </row>
    <row r="23" spans="1:2" x14ac:dyDescent="0.25">
      <c r="A23" s="48">
        <v>2018</v>
      </c>
      <c r="B23" s="48">
        <v>18.399999999999999</v>
      </c>
    </row>
    <row r="24" spans="1:2" x14ac:dyDescent="0.25">
      <c r="A24" s="50">
        <v>2018.25</v>
      </c>
      <c r="B24" s="50">
        <v>20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 x14ac:dyDescent="0.25"/>
  <cols>
    <col min="1" max="1" width="6.42578125" bestFit="1" customWidth="1"/>
    <col min="2" max="2" width="28.7109375" customWidth="1"/>
    <col min="3" max="3" width="22.7109375" customWidth="1"/>
    <col min="5" max="5" width="12.7109375" customWidth="1"/>
    <col min="6" max="6" width="16.7109375" customWidth="1"/>
  </cols>
  <sheetData>
    <row r="1" spans="1:6" ht="15.75" x14ac:dyDescent="0.25">
      <c r="A1" s="92" t="s">
        <v>28</v>
      </c>
      <c r="B1" s="93"/>
      <c r="C1" s="93"/>
      <c r="E1" s="92" t="s">
        <v>29</v>
      </c>
      <c r="F1" s="93"/>
    </row>
    <row r="2" spans="1:6" x14ac:dyDescent="0.25">
      <c r="A2" s="9" t="s">
        <v>27</v>
      </c>
      <c r="B2" s="9" t="s">
        <v>63</v>
      </c>
      <c r="C2" s="9" t="s">
        <v>64</v>
      </c>
      <c r="E2" s="16" t="s">
        <v>30</v>
      </c>
      <c r="F2" s="10" t="s">
        <v>14</v>
      </c>
    </row>
    <row r="3" spans="1:6" x14ac:dyDescent="0.25">
      <c r="A3" s="52">
        <v>2013</v>
      </c>
      <c r="B3" s="52">
        <v>1.9</v>
      </c>
      <c r="C3" s="52">
        <v>1.2</v>
      </c>
      <c r="E3" s="16" t="s">
        <v>31</v>
      </c>
      <c r="F3" s="11" t="s">
        <v>27</v>
      </c>
    </row>
    <row r="4" spans="1:6" x14ac:dyDescent="0.25">
      <c r="A4" s="51">
        <v>2014</v>
      </c>
      <c r="B4" s="51">
        <v>1</v>
      </c>
      <c r="C4" s="51">
        <v>1</v>
      </c>
      <c r="E4" s="16" t="s">
        <v>32</v>
      </c>
      <c r="F4" s="11" t="s">
        <v>33</v>
      </c>
    </row>
    <row r="5" spans="1:6" x14ac:dyDescent="0.25">
      <c r="A5" s="51">
        <v>2015</v>
      </c>
      <c r="B5" s="51">
        <v>-0.2</v>
      </c>
      <c r="C5" s="51">
        <v>1.2</v>
      </c>
      <c r="E5" s="16" t="s">
        <v>34</v>
      </c>
      <c r="F5" s="12" t="s">
        <v>27</v>
      </c>
    </row>
    <row r="6" spans="1:6" x14ac:dyDescent="0.25">
      <c r="A6" s="51">
        <v>2016</v>
      </c>
      <c r="B6" s="51">
        <v>0.6</v>
      </c>
      <c r="C6" s="51">
        <v>1.5</v>
      </c>
    </row>
    <row r="7" spans="1:6" x14ac:dyDescent="0.25">
      <c r="A7" s="51">
        <v>2017</v>
      </c>
      <c r="B7" s="51">
        <v>1.5</v>
      </c>
      <c r="C7" s="51">
        <v>1.6</v>
      </c>
      <c r="E7" s="17" t="str">
        <f>HYPERLINK("#'OVERZICHT'!A17", "Link naar overzicht")</f>
        <v>Link naar overzicht</v>
      </c>
    </row>
    <row r="8" spans="1:6" x14ac:dyDescent="0.25">
      <c r="A8" s="51">
        <v>2018</v>
      </c>
      <c r="B8" s="51">
        <v>2.9</v>
      </c>
      <c r="C8" s="51">
        <v>2.1</v>
      </c>
    </row>
    <row r="9" spans="1:6" x14ac:dyDescent="0.25">
      <c r="A9" s="53">
        <v>2019</v>
      </c>
      <c r="B9" s="53">
        <v>4</v>
      </c>
      <c r="C9" s="53">
        <v>3.1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sqref="A1:C1"/>
    </sheetView>
  </sheetViews>
  <sheetFormatPr defaultRowHeight="15" x14ac:dyDescent="0.25"/>
  <cols>
    <col min="1" max="1" width="11.7109375" customWidth="1"/>
    <col min="2" max="2" width="36.7109375" customWidth="1"/>
    <col min="3" max="3" width="38.7109375" customWidth="1"/>
    <col min="5" max="5" width="12.7109375" customWidth="1"/>
    <col min="6" max="6" width="8.7109375" customWidth="1"/>
  </cols>
  <sheetData>
    <row r="1" spans="1:6" ht="15.75" x14ac:dyDescent="0.25">
      <c r="A1" s="92" t="s">
        <v>28</v>
      </c>
      <c r="B1" s="93"/>
      <c r="C1" s="93"/>
      <c r="E1" s="92" t="s">
        <v>29</v>
      </c>
      <c r="F1" s="93"/>
    </row>
    <row r="2" spans="1:6" x14ac:dyDescent="0.25">
      <c r="A2" s="9" t="s">
        <v>27</v>
      </c>
      <c r="B2" s="9" t="s">
        <v>65</v>
      </c>
      <c r="C2" s="9" t="s">
        <v>66</v>
      </c>
      <c r="E2" s="16" t="s">
        <v>30</v>
      </c>
      <c r="F2" s="10" t="s">
        <v>15</v>
      </c>
    </row>
    <row r="3" spans="1:6" x14ac:dyDescent="0.25">
      <c r="A3" s="55">
        <v>2013</v>
      </c>
      <c r="B3" s="55">
        <v>3.2</v>
      </c>
      <c r="C3" s="55">
        <v>2.8</v>
      </c>
      <c r="E3" s="16" t="s">
        <v>31</v>
      </c>
      <c r="F3" s="11" t="s">
        <v>27</v>
      </c>
    </row>
    <row r="4" spans="1:6" x14ac:dyDescent="0.25">
      <c r="A4" s="54">
        <v>2013.0833333333301</v>
      </c>
      <c r="B4" s="54">
        <v>3.2</v>
      </c>
      <c r="C4" s="54">
        <v>2.9</v>
      </c>
      <c r="E4" s="16" t="s">
        <v>32</v>
      </c>
      <c r="F4" s="11" t="s">
        <v>33</v>
      </c>
    </row>
    <row r="5" spans="1:6" x14ac:dyDescent="0.25">
      <c r="A5" s="54">
        <v>2013.1666666666699</v>
      </c>
      <c r="B5" s="54">
        <v>3.2</v>
      </c>
      <c r="C5" s="54">
        <v>2.9</v>
      </c>
      <c r="E5" s="16" t="s">
        <v>34</v>
      </c>
      <c r="F5" s="12" t="s">
        <v>27</v>
      </c>
    </row>
    <row r="6" spans="1:6" x14ac:dyDescent="0.25">
      <c r="A6" s="54">
        <v>2013.25</v>
      </c>
      <c r="B6" s="54">
        <v>2.8</v>
      </c>
      <c r="C6" s="54">
        <v>2.7</v>
      </c>
    </row>
    <row r="7" spans="1:6" x14ac:dyDescent="0.25">
      <c r="A7" s="54">
        <v>2013.3333333333301</v>
      </c>
      <c r="B7" s="54">
        <v>3.1</v>
      </c>
      <c r="C7" s="54">
        <v>2.9</v>
      </c>
      <c r="E7" s="17" t="str">
        <f>HYPERLINK("#'OVERZICHT'!A18", "Link naar overzicht")</f>
        <v>Link naar overzicht</v>
      </c>
    </row>
    <row r="8" spans="1:6" x14ac:dyDescent="0.25">
      <c r="A8" s="54">
        <v>2013.4166666666699</v>
      </c>
      <c r="B8" s="54">
        <v>3.2</v>
      </c>
      <c r="C8" s="54">
        <v>3</v>
      </c>
    </row>
    <row r="9" spans="1:6" x14ac:dyDescent="0.25">
      <c r="A9" s="54">
        <v>2013.5</v>
      </c>
      <c r="B9" s="54">
        <v>3.1</v>
      </c>
      <c r="C9" s="54">
        <v>3</v>
      </c>
    </row>
    <row r="10" spans="1:6" x14ac:dyDescent="0.25">
      <c r="A10" s="54">
        <v>2013.5833333333301</v>
      </c>
      <c r="B10" s="54">
        <v>2.8</v>
      </c>
      <c r="C10" s="54">
        <v>2.8</v>
      </c>
    </row>
    <row r="11" spans="1:6" x14ac:dyDescent="0.25">
      <c r="A11" s="54">
        <v>2013.6666666666699</v>
      </c>
      <c r="B11" s="54">
        <v>2.4</v>
      </c>
      <c r="C11" s="54">
        <v>2.6</v>
      </c>
    </row>
    <row r="12" spans="1:6" x14ac:dyDescent="0.25">
      <c r="A12" s="54">
        <v>2013.75</v>
      </c>
      <c r="B12" s="54">
        <v>1.3</v>
      </c>
      <c r="C12" s="54">
        <v>1.7</v>
      </c>
    </row>
    <row r="13" spans="1:6" x14ac:dyDescent="0.25">
      <c r="A13" s="54">
        <v>2013.8333333333301</v>
      </c>
      <c r="B13" s="54">
        <v>1.2</v>
      </c>
      <c r="C13" s="54">
        <v>1.6</v>
      </c>
    </row>
    <row r="14" spans="1:6" x14ac:dyDescent="0.25">
      <c r="A14" s="54">
        <v>2013.9166666666699</v>
      </c>
      <c r="B14" s="54">
        <v>1.4</v>
      </c>
      <c r="C14" s="54">
        <v>1.8</v>
      </c>
    </row>
    <row r="15" spans="1:6" x14ac:dyDescent="0.25">
      <c r="A15" s="54">
        <v>2014</v>
      </c>
      <c r="B15" s="54">
        <v>0.8</v>
      </c>
      <c r="C15" s="54">
        <v>0.9</v>
      </c>
    </row>
    <row r="16" spans="1:6" x14ac:dyDescent="0.25">
      <c r="A16" s="54">
        <v>2014.0833333333301</v>
      </c>
      <c r="B16" s="54">
        <v>0.4</v>
      </c>
      <c r="C16" s="54">
        <v>0.7</v>
      </c>
    </row>
    <row r="17" spans="1:3" x14ac:dyDescent="0.25">
      <c r="A17" s="54">
        <v>2014.1666666666699</v>
      </c>
      <c r="B17" s="54">
        <v>0.1</v>
      </c>
      <c r="C17" s="54">
        <v>0.5</v>
      </c>
    </row>
    <row r="18" spans="1:3" x14ac:dyDescent="0.25">
      <c r="A18" s="54">
        <v>2014.25</v>
      </c>
      <c r="B18" s="54">
        <v>0.6</v>
      </c>
      <c r="C18" s="54">
        <v>0.9</v>
      </c>
    </row>
    <row r="19" spans="1:3" x14ac:dyDescent="0.25">
      <c r="A19" s="54">
        <v>2014.3333333333301</v>
      </c>
      <c r="B19" s="54">
        <v>0.1</v>
      </c>
      <c r="C19" s="54">
        <v>0.3</v>
      </c>
    </row>
    <row r="20" spans="1:3" x14ac:dyDescent="0.25">
      <c r="A20" s="54">
        <v>2014.4166666666699</v>
      </c>
      <c r="B20" s="54">
        <v>0.3</v>
      </c>
      <c r="C20" s="54">
        <v>0.5</v>
      </c>
    </row>
    <row r="21" spans="1:3" x14ac:dyDescent="0.25">
      <c r="A21" s="54">
        <v>2014.5</v>
      </c>
      <c r="B21" s="54">
        <v>0.3</v>
      </c>
      <c r="C21" s="54">
        <v>0.5</v>
      </c>
    </row>
    <row r="22" spans="1:3" x14ac:dyDescent="0.25">
      <c r="A22" s="54">
        <v>2014.5833333333301</v>
      </c>
      <c r="B22" s="54">
        <v>0.4</v>
      </c>
      <c r="C22" s="54">
        <v>0.8</v>
      </c>
    </row>
    <row r="23" spans="1:3" x14ac:dyDescent="0.25">
      <c r="A23" s="54">
        <v>2014.6666666666699</v>
      </c>
      <c r="B23" s="54">
        <v>0.3</v>
      </c>
      <c r="C23" s="54">
        <v>0.5</v>
      </c>
    </row>
    <row r="24" spans="1:3" x14ac:dyDescent="0.25">
      <c r="A24" s="54">
        <v>2014.75</v>
      </c>
      <c r="B24" s="54">
        <v>0.4</v>
      </c>
      <c r="C24" s="54">
        <v>0.6</v>
      </c>
    </row>
    <row r="25" spans="1:3" x14ac:dyDescent="0.25">
      <c r="A25" s="54">
        <v>2014.8333333333301</v>
      </c>
      <c r="B25" s="54">
        <v>0.3</v>
      </c>
      <c r="C25" s="54">
        <v>0.4</v>
      </c>
    </row>
    <row r="26" spans="1:3" x14ac:dyDescent="0.25">
      <c r="A26" s="54">
        <v>2014.9166666666599</v>
      </c>
      <c r="B26" s="54">
        <v>-0.1</v>
      </c>
      <c r="C26" s="54">
        <v>0.6</v>
      </c>
    </row>
    <row r="27" spans="1:3" x14ac:dyDescent="0.25">
      <c r="A27" s="54">
        <v>2015</v>
      </c>
      <c r="B27" s="54">
        <v>-0.7</v>
      </c>
      <c r="C27" s="54">
        <v>0.3</v>
      </c>
    </row>
    <row r="28" spans="1:3" x14ac:dyDescent="0.25">
      <c r="A28" s="54">
        <v>2015.0833333333301</v>
      </c>
      <c r="B28" s="54">
        <v>-0.5</v>
      </c>
      <c r="C28" s="54">
        <v>0.3</v>
      </c>
    </row>
    <row r="29" spans="1:3" x14ac:dyDescent="0.25">
      <c r="A29" s="54">
        <v>2015.1666666666599</v>
      </c>
      <c r="B29" s="54">
        <v>-0.3</v>
      </c>
      <c r="C29" s="54">
        <v>0.3</v>
      </c>
    </row>
    <row r="30" spans="1:3" x14ac:dyDescent="0.25">
      <c r="A30" s="54">
        <v>2015.25</v>
      </c>
      <c r="B30" s="54">
        <v>0</v>
      </c>
      <c r="C30" s="54">
        <v>0.5</v>
      </c>
    </row>
    <row r="31" spans="1:3" x14ac:dyDescent="0.25">
      <c r="A31" s="54">
        <v>2015.3333333333301</v>
      </c>
      <c r="B31" s="54">
        <v>0.7</v>
      </c>
      <c r="C31" s="54">
        <v>1.4</v>
      </c>
    </row>
    <row r="32" spans="1:3" x14ac:dyDescent="0.25">
      <c r="A32" s="54">
        <v>2015.4166666666599</v>
      </c>
      <c r="B32" s="54">
        <v>0.5</v>
      </c>
      <c r="C32" s="54">
        <v>1.1000000000000001</v>
      </c>
    </row>
    <row r="33" spans="1:3" x14ac:dyDescent="0.25">
      <c r="A33" s="54">
        <v>2015.5</v>
      </c>
      <c r="B33" s="54">
        <v>0.8</v>
      </c>
      <c r="C33" s="54">
        <v>1.6</v>
      </c>
    </row>
    <row r="34" spans="1:3" x14ac:dyDescent="0.25">
      <c r="A34" s="54">
        <v>2015.5833333333301</v>
      </c>
      <c r="B34" s="54">
        <v>0.4</v>
      </c>
      <c r="C34" s="54">
        <v>1.1000000000000001</v>
      </c>
    </row>
    <row r="35" spans="1:3" x14ac:dyDescent="0.25">
      <c r="A35" s="54">
        <v>2015.6666666666599</v>
      </c>
      <c r="B35" s="54">
        <v>0.3</v>
      </c>
      <c r="C35" s="54">
        <v>1.1000000000000001</v>
      </c>
    </row>
    <row r="36" spans="1:3" x14ac:dyDescent="0.25">
      <c r="A36" s="54">
        <v>2015.75</v>
      </c>
      <c r="B36" s="54">
        <v>0.4</v>
      </c>
      <c r="C36" s="54">
        <v>1.3</v>
      </c>
    </row>
    <row r="37" spans="1:3" x14ac:dyDescent="0.25">
      <c r="A37" s="54">
        <v>2015.8333333333301</v>
      </c>
      <c r="B37" s="54">
        <v>0.4</v>
      </c>
      <c r="C37" s="54">
        <v>1</v>
      </c>
    </row>
    <row r="38" spans="1:3" x14ac:dyDescent="0.25">
      <c r="A38" s="54">
        <v>2015.9166666666599</v>
      </c>
      <c r="B38" s="54">
        <v>0.5</v>
      </c>
      <c r="C38" s="54">
        <v>1.1000000000000001</v>
      </c>
    </row>
    <row r="39" spans="1:3" x14ac:dyDescent="0.25">
      <c r="A39" s="54">
        <v>2016</v>
      </c>
      <c r="B39" s="54">
        <v>0.2</v>
      </c>
      <c r="C39" s="54">
        <v>0.6</v>
      </c>
    </row>
    <row r="40" spans="1:3" x14ac:dyDescent="0.25">
      <c r="A40" s="54">
        <v>2016.0833333333301</v>
      </c>
      <c r="B40" s="54">
        <v>0.3</v>
      </c>
      <c r="C40" s="54">
        <v>1.2</v>
      </c>
    </row>
    <row r="41" spans="1:3" x14ac:dyDescent="0.25">
      <c r="A41" s="54">
        <v>2016.1666666666599</v>
      </c>
      <c r="B41" s="54">
        <v>0.5</v>
      </c>
      <c r="C41" s="54">
        <v>1.5</v>
      </c>
    </row>
    <row r="42" spans="1:3" x14ac:dyDescent="0.25">
      <c r="A42" s="54">
        <v>2016.25</v>
      </c>
      <c r="B42" s="54">
        <v>-0.2</v>
      </c>
      <c r="C42" s="54">
        <v>0.5</v>
      </c>
    </row>
    <row r="43" spans="1:3" x14ac:dyDescent="0.25">
      <c r="A43" s="54">
        <v>2016.3333333333301</v>
      </c>
      <c r="B43" s="54">
        <v>-0.2</v>
      </c>
      <c r="C43" s="54">
        <v>0.4</v>
      </c>
    </row>
    <row r="44" spans="1:3" x14ac:dyDescent="0.25">
      <c r="A44" s="54">
        <v>2016.4166666666599</v>
      </c>
      <c r="B44" s="54">
        <v>-0.2</v>
      </c>
      <c r="C44" s="54">
        <v>0.2</v>
      </c>
    </row>
    <row r="45" spans="1:3" x14ac:dyDescent="0.25">
      <c r="A45" s="54">
        <v>2016.5</v>
      </c>
      <c r="B45" s="54">
        <v>-0.6</v>
      </c>
      <c r="C45" s="54">
        <v>0.1</v>
      </c>
    </row>
    <row r="46" spans="1:3" x14ac:dyDescent="0.25">
      <c r="A46" s="54">
        <v>2016.5833333333301</v>
      </c>
      <c r="B46" s="54">
        <v>0.1</v>
      </c>
      <c r="C46" s="54">
        <v>0.8</v>
      </c>
    </row>
    <row r="47" spans="1:3" x14ac:dyDescent="0.25">
      <c r="A47" s="54">
        <v>2016.6666666666599</v>
      </c>
      <c r="B47" s="54">
        <v>-0.1</v>
      </c>
      <c r="C47" s="54">
        <v>0.2</v>
      </c>
    </row>
    <row r="48" spans="1:3" x14ac:dyDescent="0.25">
      <c r="A48" s="54">
        <v>2016.75</v>
      </c>
      <c r="B48" s="54">
        <v>0.3</v>
      </c>
      <c r="C48" s="54">
        <v>0.4</v>
      </c>
    </row>
    <row r="49" spans="1:3" x14ac:dyDescent="0.25">
      <c r="A49" s="54">
        <v>2016.8333333333301</v>
      </c>
      <c r="B49" s="54">
        <v>0.4</v>
      </c>
      <c r="C49" s="54">
        <v>0.7</v>
      </c>
    </row>
    <row r="50" spans="1:3" x14ac:dyDescent="0.25">
      <c r="A50" s="54">
        <v>2016.9166666666599</v>
      </c>
      <c r="B50" s="54">
        <v>0.7</v>
      </c>
      <c r="C50" s="54">
        <v>0.6</v>
      </c>
    </row>
    <row r="51" spans="1:3" x14ac:dyDescent="0.25">
      <c r="A51" s="54">
        <v>2017</v>
      </c>
      <c r="B51" s="54">
        <v>1.6</v>
      </c>
      <c r="C51" s="54">
        <v>1.3</v>
      </c>
    </row>
    <row r="52" spans="1:3" x14ac:dyDescent="0.25">
      <c r="A52" s="54">
        <v>2017.0833333333301</v>
      </c>
      <c r="B52" s="54">
        <v>1.7</v>
      </c>
      <c r="C52" s="54">
        <v>1</v>
      </c>
    </row>
    <row r="53" spans="1:3" x14ac:dyDescent="0.25">
      <c r="A53" s="54">
        <v>2017.1666666666599</v>
      </c>
      <c r="B53" s="54">
        <v>0.6</v>
      </c>
      <c r="C53" s="54">
        <v>-0.2</v>
      </c>
    </row>
    <row r="54" spans="1:3" x14ac:dyDescent="0.25">
      <c r="A54" s="54">
        <v>2017.25</v>
      </c>
      <c r="B54" s="54">
        <v>1.4</v>
      </c>
      <c r="C54" s="54">
        <v>0.9</v>
      </c>
    </row>
    <row r="55" spans="1:3" x14ac:dyDescent="0.25">
      <c r="A55" s="54">
        <v>2017.3333333333301</v>
      </c>
      <c r="B55" s="54">
        <v>0.7</v>
      </c>
      <c r="C55" s="54">
        <v>0.2</v>
      </c>
    </row>
    <row r="56" spans="1:3" x14ac:dyDescent="0.25">
      <c r="A56" s="54">
        <v>2017.4166666666599</v>
      </c>
      <c r="B56" s="54">
        <v>1</v>
      </c>
      <c r="C56" s="54">
        <v>0.7</v>
      </c>
    </row>
    <row r="57" spans="1:3" x14ac:dyDescent="0.25">
      <c r="A57" s="54">
        <v>2017.5</v>
      </c>
      <c r="B57" s="54">
        <v>1.5</v>
      </c>
      <c r="C57" s="54">
        <v>1</v>
      </c>
    </row>
    <row r="58" spans="1:3" x14ac:dyDescent="0.25">
      <c r="A58" s="54">
        <v>2017.5833333333301</v>
      </c>
      <c r="B58" s="54">
        <v>1.5</v>
      </c>
      <c r="C58" s="54">
        <v>0.8</v>
      </c>
    </row>
    <row r="59" spans="1:3" x14ac:dyDescent="0.25">
      <c r="A59" s="54">
        <v>2017.6666666666599</v>
      </c>
      <c r="B59" s="54">
        <v>1.4</v>
      </c>
      <c r="C59" s="54">
        <v>0.7</v>
      </c>
    </row>
    <row r="60" spans="1:3" x14ac:dyDescent="0.25">
      <c r="A60" s="54">
        <v>2017.75</v>
      </c>
      <c r="B60" s="54">
        <v>1.3</v>
      </c>
      <c r="C60" s="54">
        <v>0.7</v>
      </c>
    </row>
    <row r="61" spans="1:3" x14ac:dyDescent="0.25">
      <c r="A61" s="54">
        <v>2017.8333333333301</v>
      </c>
      <c r="B61" s="54">
        <v>1.5</v>
      </c>
      <c r="C61" s="54">
        <v>0.9</v>
      </c>
    </row>
    <row r="62" spans="1:3" x14ac:dyDescent="0.25">
      <c r="A62" s="54">
        <v>2017.9166666666599</v>
      </c>
      <c r="B62" s="54">
        <v>1.2</v>
      </c>
      <c r="C62" s="54">
        <v>0.8</v>
      </c>
    </row>
    <row r="63" spans="1:3" x14ac:dyDescent="0.25">
      <c r="A63" s="54">
        <v>2018</v>
      </c>
      <c r="B63" s="54">
        <v>1.5</v>
      </c>
      <c r="C63" s="54">
        <v>0.9</v>
      </c>
    </row>
    <row r="64" spans="1:3" x14ac:dyDescent="0.25">
      <c r="A64" s="54">
        <v>2018.0833333333301</v>
      </c>
      <c r="B64" s="54">
        <v>1.3</v>
      </c>
      <c r="C64" s="54">
        <v>0.8</v>
      </c>
    </row>
    <row r="65" spans="1:3" x14ac:dyDescent="0.25">
      <c r="A65" s="54">
        <v>2018.1666666666599</v>
      </c>
      <c r="B65" s="54">
        <v>1</v>
      </c>
      <c r="C65" s="54">
        <v>0.7</v>
      </c>
    </row>
    <row r="66" spans="1:3" x14ac:dyDescent="0.25">
      <c r="A66" s="54">
        <v>2018.25</v>
      </c>
      <c r="B66" s="54">
        <v>1</v>
      </c>
      <c r="C66" s="54">
        <v>0.5</v>
      </c>
    </row>
    <row r="67" spans="1:3" x14ac:dyDescent="0.25">
      <c r="A67" s="56">
        <v>2018.3333333333301</v>
      </c>
      <c r="B67" s="56">
        <v>1.9</v>
      </c>
      <c r="C67" s="56">
        <v>1.3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 x14ac:dyDescent="0.25"/>
  <cols>
    <col min="1" max="1" width="6.42578125" bestFit="1" customWidth="1"/>
    <col min="2" max="2" width="9.7109375" customWidth="1"/>
    <col min="3" max="3" width="21.7109375" customWidth="1"/>
    <col min="5" max="5" width="12.7109375" customWidth="1"/>
    <col min="6" max="6" width="9.7109375" customWidth="1"/>
  </cols>
  <sheetData>
    <row r="1" spans="1:6" ht="15.75" x14ac:dyDescent="0.25">
      <c r="A1" s="92" t="s">
        <v>28</v>
      </c>
      <c r="B1" s="93"/>
      <c r="C1" s="93"/>
      <c r="E1" s="92" t="s">
        <v>29</v>
      </c>
      <c r="F1" s="93"/>
    </row>
    <row r="2" spans="1:6" x14ac:dyDescent="0.25">
      <c r="A2" s="9" t="s">
        <v>27</v>
      </c>
      <c r="B2" s="9" t="s">
        <v>16</v>
      </c>
      <c r="C2" s="9" t="s">
        <v>67</v>
      </c>
      <c r="E2" s="16" t="s">
        <v>30</v>
      </c>
      <c r="F2" s="10" t="s">
        <v>16</v>
      </c>
    </row>
    <row r="3" spans="1:6" x14ac:dyDescent="0.25">
      <c r="A3" s="58">
        <v>2013</v>
      </c>
      <c r="B3" s="58">
        <v>-2.4</v>
      </c>
      <c r="C3" s="58">
        <v>-0.5</v>
      </c>
      <c r="E3" s="16" t="s">
        <v>31</v>
      </c>
      <c r="F3" s="11" t="s">
        <v>27</v>
      </c>
    </row>
    <row r="4" spans="1:6" x14ac:dyDescent="0.25">
      <c r="A4" s="57">
        <v>2014</v>
      </c>
      <c r="B4" s="57">
        <v>-2.2999999999999998</v>
      </c>
      <c r="C4" s="57">
        <v>-0.3</v>
      </c>
      <c r="E4" s="16" t="s">
        <v>32</v>
      </c>
      <c r="F4" s="11" t="s">
        <v>40</v>
      </c>
    </row>
    <row r="5" spans="1:6" x14ac:dyDescent="0.25">
      <c r="A5" s="57">
        <v>2015</v>
      </c>
      <c r="B5" s="57">
        <v>-2.1</v>
      </c>
      <c r="C5" s="57">
        <v>-0.8</v>
      </c>
      <c r="E5" s="16" t="s">
        <v>34</v>
      </c>
      <c r="F5" s="12" t="s">
        <v>27</v>
      </c>
    </row>
    <row r="6" spans="1:6" x14ac:dyDescent="0.25">
      <c r="A6" s="57">
        <v>2016</v>
      </c>
      <c r="B6" s="57">
        <v>0.4</v>
      </c>
      <c r="C6" s="57">
        <v>0.9</v>
      </c>
    </row>
    <row r="7" spans="1:6" x14ac:dyDescent="0.25">
      <c r="A7" s="57">
        <v>2017</v>
      </c>
      <c r="B7" s="57">
        <v>1.1000000000000001</v>
      </c>
      <c r="C7" s="57">
        <v>0.5</v>
      </c>
      <c r="E7" s="17" t="str">
        <f>HYPERLINK("#'OVERZICHT'!A19", "Link naar overzicht")</f>
        <v>Link naar overzicht</v>
      </c>
    </row>
    <row r="8" spans="1:6" x14ac:dyDescent="0.25">
      <c r="A8" s="57">
        <v>2018</v>
      </c>
      <c r="B8" s="57">
        <v>0.6</v>
      </c>
      <c r="C8" s="57">
        <v>-0.2</v>
      </c>
    </row>
    <row r="9" spans="1:6" x14ac:dyDescent="0.25">
      <c r="A9" s="59">
        <v>2019</v>
      </c>
      <c r="B9" s="59">
        <v>0.9</v>
      </c>
      <c r="C9" s="59">
        <v>-0.4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B1"/>
    </sheetView>
  </sheetViews>
  <sheetFormatPr defaultRowHeight="15" x14ac:dyDescent="0.25"/>
  <cols>
    <col min="1" max="1" width="6.42578125" bestFit="1" customWidth="1"/>
    <col min="2" max="2" width="8.7109375" customWidth="1"/>
    <col min="4" max="4" width="12.7109375" customWidth="1"/>
    <col min="5" max="5" width="8.7109375" customWidth="1"/>
  </cols>
  <sheetData>
    <row r="1" spans="1:5" ht="15.75" x14ac:dyDescent="0.25">
      <c r="A1" s="92" t="s">
        <v>28</v>
      </c>
      <c r="B1" s="93"/>
      <c r="D1" s="92" t="s">
        <v>29</v>
      </c>
      <c r="E1" s="93"/>
    </row>
    <row r="2" spans="1:5" x14ac:dyDescent="0.25">
      <c r="A2" s="9" t="s">
        <v>27</v>
      </c>
      <c r="B2" s="9" t="s">
        <v>68</v>
      </c>
      <c r="D2" s="16" t="s">
        <v>30</v>
      </c>
      <c r="E2" s="10" t="s">
        <v>17</v>
      </c>
    </row>
    <row r="3" spans="1:5" x14ac:dyDescent="0.25">
      <c r="A3" s="61">
        <v>2013</v>
      </c>
      <c r="B3" s="61">
        <v>2.1</v>
      </c>
      <c r="D3" s="16" t="s">
        <v>31</v>
      </c>
      <c r="E3" s="11" t="s">
        <v>27</v>
      </c>
    </row>
    <row r="4" spans="1:5" x14ac:dyDescent="0.25">
      <c r="A4" s="60">
        <v>2014</v>
      </c>
      <c r="B4" s="60">
        <v>1.4</v>
      </c>
      <c r="D4" s="16" t="s">
        <v>32</v>
      </c>
      <c r="E4" s="11" t="s">
        <v>40</v>
      </c>
    </row>
    <row r="5" spans="1:5" x14ac:dyDescent="0.25">
      <c r="A5" s="60">
        <v>2015</v>
      </c>
      <c r="B5" s="60">
        <v>0.7</v>
      </c>
      <c r="D5" s="16" t="s">
        <v>34</v>
      </c>
      <c r="E5" s="12" t="s">
        <v>27</v>
      </c>
    </row>
    <row r="6" spans="1:5" x14ac:dyDescent="0.25">
      <c r="A6" s="60">
        <v>2016</v>
      </c>
      <c r="B6" s="60">
        <v>0.4</v>
      </c>
    </row>
    <row r="7" spans="1:5" x14ac:dyDescent="0.25">
      <c r="A7" s="60">
        <v>2017</v>
      </c>
      <c r="B7" s="60">
        <v>0.3</v>
      </c>
      <c r="D7" s="17" t="str">
        <f>HYPERLINK("#'OVERZICHT'!A20", "Link naar overzicht")</f>
        <v>Link naar overzicht</v>
      </c>
    </row>
    <row r="8" spans="1:5" x14ac:dyDescent="0.25">
      <c r="A8" s="60">
        <v>2018</v>
      </c>
      <c r="B8" s="60">
        <v>0.2</v>
      </c>
    </row>
    <row r="9" spans="1:5" x14ac:dyDescent="0.25">
      <c r="A9" s="62">
        <v>2019</v>
      </c>
      <c r="B9" s="62">
        <v>0.2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7" sqref="H7"/>
    </sheetView>
  </sheetViews>
  <sheetFormatPr defaultRowHeight="15" x14ac:dyDescent="0.25"/>
  <cols>
    <col min="1" max="1" width="6.42578125" bestFit="1" customWidth="1"/>
    <col min="2" max="2" width="6.7109375" customWidth="1"/>
    <col min="3" max="3" width="27.7109375" customWidth="1"/>
    <col min="4" max="4" width="7.7109375" customWidth="1"/>
    <col min="5" max="5" width="14.7109375" customWidth="1"/>
    <col min="6" max="6" width="15.7109375" customWidth="1"/>
    <col min="8" max="8" width="12.7109375" customWidth="1"/>
    <col min="9" max="9" width="26.7109375" customWidth="1"/>
  </cols>
  <sheetData>
    <row r="1" spans="1:9" ht="15.75" x14ac:dyDescent="0.25">
      <c r="A1" s="92" t="s">
        <v>28</v>
      </c>
      <c r="B1" s="93"/>
      <c r="C1" s="93"/>
      <c r="D1" s="93"/>
      <c r="E1" s="93"/>
      <c r="F1" s="93"/>
      <c r="H1" s="92" t="s">
        <v>29</v>
      </c>
      <c r="I1" s="93"/>
    </row>
    <row r="2" spans="1:9" x14ac:dyDescent="0.25">
      <c r="A2" s="9" t="s">
        <v>27</v>
      </c>
      <c r="B2" s="9" t="s">
        <v>22</v>
      </c>
      <c r="C2" s="9" t="s">
        <v>23</v>
      </c>
      <c r="D2" s="9" t="s">
        <v>24</v>
      </c>
      <c r="E2" s="9" t="s">
        <v>25</v>
      </c>
      <c r="F2" s="9" t="s">
        <v>26</v>
      </c>
      <c r="H2" s="16" t="s">
        <v>30</v>
      </c>
      <c r="I2" s="10" t="s">
        <v>2</v>
      </c>
    </row>
    <row r="3" spans="1:9" x14ac:dyDescent="0.25">
      <c r="A3" s="14">
        <v>2013</v>
      </c>
      <c r="B3" s="14">
        <v>3.5</v>
      </c>
      <c r="C3" s="14">
        <v>1.3380000000000001</v>
      </c>
      <c r="D3" s="14">
        <v>1.8</v>
      </c>
      <c r="E3" s="14">
        <v>6.9089999999999998</v>
      </c>
      <c r="F3" s="14">
        <v>2.931</v>
      </c>
      <c r="H3" s="16" t="s">
        <v>31</v>
      </c>
      <c r="I3" s="11" t="s">
        <v>27</v>
      </c>
    </row>
    <row r="4" spans="1:9" x14ac:dyDescent="0.25">
      <c r="A4" s="13">
        <v>2014</v>
      </c>
      <c r="B4" s="13">
        <v>3.6</v>
      </c>
      <c r="C4" s="13">
        <v>2.093</v>
      </c>
      <c r="D4" s="13">
        <v>0.7</v>
      </c>
      <c r="E4" s="13">
        <v>6.81</v>
      </c>
      <c r="F4" s="13">
        <v>1.3280000000000001</v>
      </c>
      <c r="H4" s="16" t="s">
        <v>32</v>
      </c>
      <c r="I4" s="11" t="s">
        <v>33</v>
      </c>
    </row>
    <row r="5" spans="1:9" x14ac:dyDescent="0.25">
      <c r="A5" s="13">
        <v>2015</v>
      </c>
      <c r="B5" s="13">
        <v>3.5</v>
      </c>
      <c r="C5" s="13">
        <v>2.302</v>
      </c>
      <c r="D5" s="13">
        <v>-2.5</v>
      </c>
      <c r="E5" s="13">
        <v>6.8049999999999997</v>
      </c>
      <c r="F5" s="13">
        <v>0.316</v>
      </c>
      <c r="H5" s="16" t="s">
        <v>34</v>
      </c>
      <c r="I5" s="12" t="s">
        <v>27</v>
      </c>
    </row>
    <row r="6" spans="1:9" x14ac:dyDescent="0.25">
      <c r="A6" s="13">
        <v>2016</v>
      </c>
      <c r="B6" s="13">
        <v>3.3</v>
      </c>
      <c r="C6" s="13">
        <v>1.67</v>
      </c>
      <c r="D6" s="13">
        <v>-0.2</v>
      </c>
      <c r="E6" s="13">
        <v>6.4640000000000004</v>
      </c>
      <c r="F6" s="13">
        <v>-0.64900000000000002</v>
      </c>
    </row>
    <row r="7" spans="1:9" x14ac:dyDescent="0.25">
      <c r="A7" s="13">
        <v>2017</v>
      </c>
      <c r="B7" s="13">
        <v>3.7</v>
      </c>
      <c r="C7" s="13">
        <v>2.3359999999999999</v>
      </c>
      <c r="D7" s="13">
        <v>1.548</v>
      </c>
      <c r="E7" s="13">
        <v>6.54</v>
      </c>
      <c r="F7" s="13">
        <v>1.2669999999999999</v>
      </c>
      <c r="H7" s="17" t="str">
        <f>HYPERLINK("#'OVERZICHT'!A5", "Link naar overzicht")</f>
        <v>Link naar overzicht</v>
      </c>
    </row>
    <row r="8" spans="1:9" x14ac:dyDescent="0.25">
      <c r="A8" s="13">
        <v>2018</v>
      </c>
      <c r="B8" s="13">
        <v>3.9</v>
      </c>
      <c r="C8" s="13">
        <v>2.48</v>
      </c>
      <c r="D8" s="13">
        <v>1.708</v>
      </c>
      <c r="E8" s="13">
        <v>6.52</v>
      </c>
      <c r="F8" s="13">
        <v>2.0009999999999999</v>
      </c>
    </row>
    <row r="9" spans="1:9" x14ac:dyDescent="0.25">
      <c r="A9" s="15">
        <v>2019</v>
      </c>
      <c r="B9" s="15">
        <v>3.9</v>
      </c>
      <c r="C9" s="15">
        <v>2.2189999999999999</v>
      </c>
      <c r="D9" s="15">
        <v>1.4870000000000001</v>
      </c>
      <c r="E9" s="15">
        <v>6.5609999999999999</v>
      </c>
      <c r="F9" s="15">
        <v>2.7559999999999998</v>
      </c>
    </row>
  </sheetData>
  <mergeCells count="2">
    <mergeCell ref="A1:F1"/>
    <mergeCell ref="H1:I1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E6" sqref="E6"/>
    </sheetView>
  </sheetViews>
  <sheetFormatPr defaultRowHeight="15" x14ac:dyDescent="0.25"/>
  <cols>
    <col min="1" max="1" width="7.7109375" customWidth="1"/>
    <col min="2" max="2" width="20.7109375" customWidth="1"/>
    <col min="3" max="3" width="39.7109375" customWidth="1"/>
    <col min="5" max="5" width="12.7109375" customWidth="1"/>
    <col min="6" max="6" width="30.7109375" customWidth="1"/>
  </cols>
  <sheetData>
    <row r="1" spans="1:6" ht="15.75" x14ac:dyDescent="0.25">
      <c r="A1" s="92" t="s">
        <v>28</v>
      </c>
      <c r="B1" s="93"/>
      <c r="C1" s="93"/>
      <c r="E1" s="92" t="s">
        <v>29</v>
      </c>
      <c r="F1" s="93"/>
    </row>
    <row r="2" spans="1:6" x14ac:dyDescent="0.25">
      <c r="A2" s="9" t="s">
        <v>27</v>
      </c>
      <c r="B2" s="9" t="s">
        <v>69</v>
      </c>
      <c r="C2" s="9" t="s">
        <v>70</v>
      </c>
      <c r="E2" s="16" t="s">
        <v>30</v>
      </c>
      <c r="F2" s="10" t="s">
        <v>18</v>
      </c>
    </row>
    <row r="3" spans="1:6" x14ac:dyDescent="0.25">
      <c r="A3" s="64">
        <v>2008</v>
      </c>
      <c r="B3" s="64">
        <v>-1.32758533500588E-2</v>
      </c>
      <c r="C3" s="64">
        <v>677.23248377364905</v>
      </c>
      <c r="E3" s="16" t="s">
        <v>32</v>
      </c>
      <c r="F3" s="11" t="s">
        <v>71</v>
      </c>
    </row>
    <row r="4" spans="1:6" x14ac:dyDescent="0.25">
      <c r="A4" s="63">
        <v>2008.25</v>
      </c>
      <c r="B4" s="63">
        <v>0.37374688996902899</v>
      </c>
      <c r="C4" s="63">
        <v>679.76361911961305</v>
      </c>
      <c r="E4" s="16" t="s">
        <v>34</v>
      </c>
      <c r="F4" s="12" t="s">
        <v>72</v>
      </c>
    </row>
    <row r="5" spans="1:6" x14ac:dyDescent="0.25">
      <c r="A5" s="63">
        <v>2008.5</v>
      </c>
      <c r="B5" s="63">
        <v>-0.32604996892460197</v>
      </c>
      <c r="C5" s="63">
        <v>677.54725005071305</v>
      </c>
    </row>
    <row r="6" spans="1:6" x14ac:dyDescent="0.25">
      <c r="A6" s="63">
        <v>2008.75</v>
      </c>
      <c r="B6" s="63">
        <v>-0.856720994943028</v>
      </c>
      <c r="C6" s="63">
        <v>671.74256050887004</v>
      </c>
      <c r="E6" s="17" t="str">
        <f>HYPERLINK("#'OVERZICHT'!A21", "Link naar overzicht")</f>
        <v>Link naar overzicht</v>
      </c>
    </row>
    <row r="7" spans="1:6" x14ac:dyDescent="0.25">
      <c r="A7" s="63">
        <v>2009</v>
      </c>
      <c r="B7" s="63">
        <v>-3.16812245881014</v>
      </c>
      <c r="C7" s="63">
        <v>650.46093358400196</v>
      </c>
    </row>
    <row r="8" spans="1:6" x14ac:dyDescent="0.25">
      <c r="A8" s="63">
        <v>2009.25</v>
      </c>
      <c r="B8" s="63">
        <v>-0.219188166478612</v>
      </c>
      <c r="C8" s="63">
        <v>649.03520019001905</v>
      </c>
    </row>
    <row r="9" spans="1:6" x14ac:dyDescent="0.25">
      <c r="A9" s="63">
        <v>2009.5</v>
      </c>
      <c r="B9" s="63">
        <v>0.26934546611288002</v>
      </c>
      <c r="C9" s="63">
        <v>650.78334707520798</v>
      </c>
    </row>
    <row r="10" spans="1:6" x14ac:dyDescent="0.25">
      <c r="A10" s="63">
        <v>2009.75</v>
      </c>
      <c r="B10" s="63">
        <v>0.50141660375657704</v>
      </c>
      <c r="C10" s="63">
        <v>654.04648283192603</v>
      </c>
    </row>
    <row r="11" spans="1:6" x14ac:dyDescent="0.25">
      <c r="A11" s="63">
        <v>2010</v>
      </c>
      <c r="B11" s="63">
        <v>7.64912121529182E-3</v>
      </c>
      <c r="C11" s="63">
        <v>654.09651164020204</v>
      </c>
    </row>
    <row r="12" spans="1:6" x14ac:dyDescent="0.25">
      <c r="A12" s="63">
        <v>2010.25</v>
      </c>
      <c r="B12" s="63">
        <v>0.57409840304929505</v>
      </c>
      <c r="C12" s="63">
        <v>657.85166926792897</v>
      </c>
    </row>
    <row r="13" spans="1:6" x14ac:dyDescent="0.25">
      <c r="A13" s="63">
        <v>2010.5</v>
      </c>
      <c r="B13" s="63">
        <v>0.37557923182540698</v>
      </c>
      <c r="C13" s="63">
        <v>660.32242351391699</v>
      </c>
    </row>
    <row r="14" spans="1:6" x14ac:dyDescent="0.25">
      <c r="A14" s="63">
        <v>2010.75</v>
      </c>
      <c r="B14" s="63">
        <v>1.25134476712769</v>
      </c>
      <c r="C14" s="63">
        <v>668.58533360672902</v>
      </c>
    </row>
    <row r="15" spans="1:6" x14ac:dyDescent="0.25">
      <c r="A15" s="63">
        <v>2011</v>
      </c>
      <c r="B15" s="63">
        <v>0.63604706148330203</v>
      </c>
      <c r="C15" s="63">
        <v>672.83785097464295</v>
      </c>
    </row>
    <row r="16" spans="1:6" x14ac:dyDescent="0.25">
      <c r="A16" s="63">
        <v>2011.25</v>
      </c>
      <c r="B16" s="63">
        <v>-9.2575095714386699E-2</v>
      </c>
      <c r="C16" s="63">
        <v>672.21497069010002</v>
      </c>
    </row>
    <row r="17" spans="1:3" x14ac:dyDescent="0.25">
      <c r="A17" s="63">
        <v>2011.5</v>
      </c>
      <c r="B17" s="63">
        <v>2.1099403434088299E-2</v>
      </c>
      <c r="C17" s="63">
        <v>672.35680403871004</v>
      </c>
    </row>
    <row r="18" spans="1:3" x14ac:dyDescent="0.25">
      <c r="A18" s="63">
        <v>2011.75</v>
      </c>
      <c r="B18" s="63">
        <v>-0.739744422175725</v>
      </c>
      <c r="C18" s="63">
        <v>667.38308208371495</v>
      </c>
    </row>
    <row r="19" spans="1:3" x14ac:dyDescent="0.25">
      <c r="A19" s="63">
        <v>2012</v>
      </c>
      <c r="B19" s="63">
        <v>-0.17258429777263801</v>
      </c>
      <c r="C19" s="63">
        <v>666.23128367804702</v>
      </c>
    </row>
    <row r="20" spans="1:3" x14ac:dyDescent="0.25">
      <c r="A20" s="63">
        <v>2012.25</v>
      </c>
      <c r="B20" s="63">
        <v>9.0209098763538401E-2</v>
      </c>
      <c r="C20" s="63">
        <v>666.83228491473403</v>
      </c>
    </row>
    <row r="21" spans="1:3" x14ac:dyDescent="0.25">
      <c r="A21" s="63">
        <v>2012.5</v>
      </c>
      <c r="B21" s="63">
        <v>-0.387898954343946</v>
      </c>
      <c r="C21" s="63">
        <v>664.24564945432201</v>
      </c>
    </row>
    <row r="22" spans="1:3" x14ac:dyDescent="0.25">
      <c r="A22" s="63">
        <v>2012.75</v>
      </c>
      <c r="B22" s="63">
        <v>-0.77396615249912804</v>
      </c>
      <c r="C22" s="63">
        <v>659.10461295809796</v>
      </c>
    </row>
    <row r="23" spans="1:3" x14ac:dyDescent="0.25">
      <c r="A23" s="63">
        <v>2013</v>
      </c>
      <c r="B23" s="63">
        <v>0.28248371555030799</v>
      </c>
      <c r="C23" s="63">
        <v>660.96647615814504</v>
      </c>
    </row>
    <row r="24" spans="1:3" x14ac:dyDescent="0.25">
      <c r="A24" s="63">
        <v>2013.25</v>
      </c>
      <c r="B24" s="63">
        <v>-0.24177591845246901</v>
      </c>
      <c r="C24" s="63">
        <v>659.36841838975101</v>
      </c>
    </row>
    <row r="25" spans="1:3" x14ac:dyDescent="0.25">
      <c r="A25" s="63">
        <v>2013.5</v>
      </c>
      <c r="B25" s="63">
        <v>0.62837014705674499</v>
      </c>
      <c r="C25" s="63">
        <v>663.51169269003196</v>
      </c>
    </row>
    <row r="26" spans="1:3" x14ac:dyDescent="0.25">
      <c r="A26" s="63">
        <v>2013.75</v>
      </c>
      <c r="B26" s="63">
        <v>0.60375889605230904</v>
      </c>
      <c r="C26" s="63">
        <v>667.51770356099598</v>
      </c>
    </row>
    <row r="27" spans="1:3" x14ac:dyDescent="0.25">
      <c r="A27" s="63">
        <v>2014</v>
      </c>
      <c r="B27" s="63">
        <v>-0.17155282568826999</v>
      </c>
      <c r="C27" s="63">
        <v>666.37255807856695</v>
      </c>
    </row>
    <row r="28" spans="1:3" x14ac:dyDescent="0.25">
      <c r="A28" s="63">
        <v>2014.25</v>
      </c>
      <c r="B28" s="63">
        <v>0.53449144886952304</v>
      </c>
      <c r="C28" s="63">
        <v>669.93426241911004</v>
      </c>
    </row>
    <row r="29" spans="1:3" x14ac:dyDescent="0.25">
      <c r="A29" s="63">
        <v>2014.5</v>
      </c>
      <c r="B29" s="63">
        <v>0.39273273770321598</v>
      </c>
      <c r="C29" s="63">
        <v>672.56531358872098</v>
      </c>
    </row>
    <row r="30" spans="1:3" x14ac:dyDescent="0.25">
      <c r="A30" s="63">
        <v>2014.75</v>
      </c>
      <c r="B30" s="63">
        <v>1.1252919624862101</v>
      </c>
      <c r="C30" s="63">
        <v>680.13363700500497</v>
      </c>
    </row>
    <row r="31" spans="1:3" x14ac:dyDescent="0.25">
      <c r="A31" s="63">
        <v>2015</v>
      </c>
      <c r="B31" s="63">
        <v>0.75773091925985803</v>
      </c>
      <c r="C31" s="63">
        <v>685.28721986487801</v>
      </c>
    </row>
    <row r="32" spans="1:3" x14ac:dyDescent="0.25">
      <c r="A32" s="63">
        <v>2015.25</v>
      </c>
      <c r="B32" s="63">
        <v>1.58260764452356E-2</v>
      </c>
      <c r="C32" s="63">
        <v>685.39567394416395</v>
      </c>
    </row>
    <row r="33" spans="1:3" x14ac:dyDescent="0.25">
      <c r="A33" s="63">
        <v>2015.5</v>
      </c>
      <c r="B33" s="63">
        <v>0.43573025512937402</v>
      </c>
      <c r="C33" s="63">
        <v>688.38215026288594</v>
      </c>
    </row>
    <row r="34" spans="1:3" x14ac:dyDescent="0.25">
      <c r="A34" s="63">
        <v>2015.75</v>
      </c>
      <c r="B34" s="63">
        <v>0.34145338433255701</v>
      </c>
      <c r="C34" s="63">
        <v>690.73265441210003</v>
      </c>
    </row>
    <row r="35" spans="1:3" x14ac:dyDescent="0.25">
      <c r="A35" s="63">
        <v>2016</v>
      </c>
      <c r="B35" s="63">
        <v>0.79765587417601802</v>
      </c>
      <c r="C35" s="63">
        <v>696.24232400487006</v>
      </c>
    </row>
    <row r="36" spans="1:3" x14ac:dyDescent="0.25">
      <c r="A36" s="63">
        <v>2016.25</v>
      </c>
      <c r="B36" s="63">
        <v>0.34981549800428002</v>
      </c>
      <c r="C36" s="63">
        <v>698.677887557904</v>
      </c>
    </row>
    <row r="37" spans="1:3" x14ac:dyDescent="0.25">
      <c r="A37" s="63">
        <v>2016.5</v>
      </c>
      <c r="B37" s="63">
        <v>0.97010793640204296</v>
      </c>
      <c r="C37" s="63">
        <v>705.45581719499</v>
      </c>
    </row>
    <row r="38" spans="1:3" x14ac:dyDescent="0.25">
      <c r="A38" s="63">
        <v>2016.75</v>
      </c>
      <c r="B38" s="63">
        <v>0.67115670522928095</v>
      </c>
      <c r="C38" s="63">
        <v>710.19053121452396</v>
      </c>
    </row>
    <row r="39" spans="1:3" x14ac:dyDescent="0.25">
      <c r="A39" s="63">
        <v>2017</v>
      </c>
      <c r="B39" s="63">
        <v>0.6</v>
      </c>
      <c r="C39" s="63">
        <v>714.80600105593703</v>
      </c>
    </row>
    <row r="40" spans="1:3" x14ac:dyDescent="0.25">
      <c r="A40" s="63">
        <v>2017.25</v>
      </c>
      <c r="B40" s="63">
        <v>1.5</v>
      </c>
      <c r="C40" s="63">
        <v>725.17121907007697</v>
      </c>
    </row>
    <row r="41" spans="1:3" x14ac:dyDescent="0.25">
      <c r="A41" s="63">
        <v>2017.5</v>
      </c>
      <c r="B41" s="63">
        <v>0.4</v>
      </c>
      <c r="C41" s="63">
        <v>728.15088632400295</v>
      </c>
    </row>
    <row r="42" spans="1:3" x14ac:dyDescent="0.25">
      <c r="A42" s="63">
        <v>2017.75</v>
      </c>
      <c r="B42" s="63">
        <v>0.7</v>
      </c>
      <c r="C42" s="63">
        <v>733.39340916889103</v>
      </c>
    </row>
    <row r="43" spans="1:3" x14ac:dyDescent="0.25">
      <c r="A43" s="63">
        <v>2018</v>
      </c>
      <c r="B43" s="63">
        <v>0.5</v>
      </c>
      <c r="C43" s="63">
        <v>737.28026520356104</v>
      </c>
    </row>
    <row r="44" spans="1:3" x14ac:dyDescent="0.25">
      <c r="A44" s="63">
        <v>2018.25</v>
      </c>
      <c r="B44" s="63">
        <v>0.9</v>
      </c>
      <c r="C44" s="63">
        <v>743.85826336109994</v>
      </c>
    </row>
    <row r="45" spans="1:3" x14ac:dyDescent="0.25">
      <c r="A45" s="63">
        <v>2018.5</v>
      </c>
      <c r="B45" s="63">
        <v>0.8</v>
      </c>
      <c r="C45" s="63">
        <v>749.73717753554797</v>
      </c>
    </row>
    <row r="46" spans="1:3" x14ac:dyDescent="0.25">
      <c r="A46" s="63">
        <v>2018.75</v>
      </c>
      <c r="B46" s="63">
        <v>0.8</v>
      </c>
      <c r="C46" s="63">
        <v>755.67104000969198</v>
      </c>
    </row>
    <row r="47" spans="1:3" x14ac:dyDescent="0.25">
      <c r="A47" s="63">
        <v>2019</v>
      </c>
      <c r="B47" s="63">
        <v>0.6</v>
      </c>
      <c r="C47" s="63">
        <v>760.186892861513</v>
      </c>
    </row>
    <row r="48" spans="1:3" x14ac:dyDescent="0.25">
      <c r="A48" s="63">
        <v>2019.25</v>
      </c>
      <c r="B48" s="63">
        <v>0.6</v>
      </c>
      <c r="C48" s="63">
        <v>764.74276877254295</v>
      </c>
    </row>
    <row r="49" spans="1:3" x14ac:dyDescent="0.25">
      <c r="A49" s="63">
        <v>2019.5</v>
      </c>
      <c r="B49" s="63">
        <v>0.5</v>
      </c>
      <c r="C49" s="63">
        <v>768.51453421114604</v>
      </c>
    </row>
    <row r="50" spans="1:3" x14ac:dyDescent="0.25">
      <c r="A50" s="65">
        <v>2019.75</v>
      </c>
      <c r="B50" s="65">
        <v>0.5</v>
      </c>
      <c r="C50" s="65">
        <v>772.47065082638005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G9" sqref="G9"/>
    </sheetView>
  </sheetViews>
  <sheetFormatPr defaultRowHeight="15" x14ac:dyDescent="0.25"/>
  <cols>
    <col min="1" max="1" width="6.42578125" bestFit="1" customWidth="1"/>
    <col min="2" max="2" width="11.7109375" customWidth="1"/>
    <col min="3" max="3" width="18.7109375" customWidth="1"/>
    <col min="4" max="4" width="20.7109375" customWidth="1"/>
    <col min="5" max="5" width="19.7109375" customWidth="1"/>
    <col min="6" max="6" width="21.7109375" customWidth="1"/>
    <col min="7" max="7" width="19.7109375" customWidth="1"/>
    <col min="8" max="8" width="21.7109375" customWidth="1"/>
    <col min="10" max="11" width="12.7109375" customWidth="1"/>
  </cols>
  <sheetData>
    <row r="1" spans="1:11" ht="15.75" x14ac:dyDescent="0.25">
      <c r="A1" s="92" t="s">
        <v>28</v>
      </c>
      <c r="B1" s="93"/>
      <c r="C1" s="93"/>
      <c r="D1" s="93"/>
      <c r="E1" s="93"/>
      <c r="F1" s="93"/>
      <c r="G1" s="93"/>
      <c r="H1" s="93"/>
      <c r="J1" s="92" t="s">
        <v>29</v>
      </c>
      <c r="K1" s="93"/>
    </row>
    <row r="2" spans="1:11" x14ac:dyDescent="0.25">
      <c r="A2" s="9" t="s">
        <v>27</v>
      </c>
      <c r="B2" s="9" t="s">
        <v>47</v>
      </c>
      <c r="C2" s="9" t="s">
        <v>73</v>
      </c>
      <c r="D2" s="9" t="s">
        <v>74</v>
      </c>
      <c r="E2" s="9" t="s">
        <v>75</v>
      </c>
      <c r="F2" s="9" t="s">
        <v>76</v>
      </c>
      <c r="G2" s="9" t="s">
        <v>77</v>
      </c>
      <c r="H2" s="9" t="s">
        <v>78</v>
      </c>
      <c r="J2" s="16" t="s">
        <v>30</v>
      </c>
      <c r="K2" s="10" t="s">
        <v>19</v>
      </c>
    </row>
    <row r="3" spans="1:11" x14ac:dyDescent="0.25">
      <c r="A3" s="67">
        <v>2013</v>
      </c>
      <c r="B3" s="67">
        <v>-0.19008861297662399</v>
      </c>
      <c r="C3" s="67"/>
      <c r="D3" s="67"/>
      <c r="E3" s="67"/>
      <c r="F3" s="67"/>
      <c r="G3" s="67"/>
      <c r="H3" s="67"/>
      <c r="J3" s="16" t="s">
        <v>32</v>
      </c>
      <c r="K3" s="12" t="s">
        <v>79</v>
      </c>
    </row>
    <row r="4" spans="1:11" x14ac:dyDescent="0.25">
      <c r="A4" s="66">
        <v>2014</v>
      </c>
      <c r="B4" s="66">
        <v>1.41970231790127</v>
      </c>
      <c r="C4" s="66"/>
      <c r="D4" s="66"/>
      <c r="E4" s="66"/>
      <c r="F4" s="66"/>
      <c r="G4" s="66"/>
      <c r="H4" s="66"/>
    </row>
    <row r="5" spans="1:11" x14ac:dyDescent="0.25">
      <c r="A5" s="66">
        <v>2015</v>
      </c>
      <c r="B5" s="66">
        <v>2.2607585318773902</v>
      </c>
      <c r="C5" s="66"/>
      <c r="D5" s="66"/>
      <c r="E5" s="66"/>
      <c r="F5" s="66"/>
      <c r="G5" s="66"/>
      <c r="H5" s="66"/>
      <c r="J5" s="17" t="str">
        <f>HYPERLINK("#'OVERZICHT'!A22", "Link naar overzicht")</f>
        <v>Link naar overzicht</v>
      </c>
    </row>
    <row r="6" spans="1:11" x14ac:dyDescent="0.25">
      <c r="A6" s="66">
        <v>2016</v>
      </c>
      <c r="B6" s="66">
        <v>2.20993935378453</v>
      </c>
      <c r="C6" s="66"/>
      <c r="D6" s="66"/>
      <c r="E6" s="66"/>
      <c r="F6" s="66"/>
      <c r="G6" s="66"/>
      <c r="H6" s="66"/>
    </row>
    <row r="7" spans="1:11" x14ac:dyDescent="0.25">
      <c r="A7" s="66">
        <v>2017</v>
      </c>
      <c r="B7" s="66">
        <v>3.2361786745060299</v>
      </c>
      <c r="C7" s="66">
        <v>3.2361786745060299</v>
      </c>
      <c r="D7" s="66">
        <v>3.2361786745060299</v>
      </c>
      <c r="E7" s="66">
        <v>3.2361786745060299</v>
      </c>
      <c r="F7" s="66">
        <v>3.2361786745060299</v>
      </c>
      <c r="G7" s="66">
        <v>3.2361786745060299</v>
      </c>
      <c r="H7" s="66">
        <v>3.2361786745060299</v>
      </c>
    </row>
    <row r="8" spans="1:11" x14ac:dyDescent="0.25">
      <c r="A8" s="66">
        <v>2018</v>
      </c>
      <c r="B8" s="66">
        <v>2.9</v>
      </c>
      <c r="C8" s="66">
        <v>1.8497741545833699</v>
      </c>
      <c r="D8" s="66">
        <v>4.0109599487692096</v>
      </c>
      <c r="E8" s="66">
        <v>2.3773893212773101</v>
      </c>
      <c r="F8" s="66">
        <v>3.4833447820752599</v>
      </c>
      <c r="G8" s="66">
        <v>2.67777951091914</v>
      </c>
      <c r="H8" s="66">
        <v>3.1829545924334299</v>
      </c>
    </row>
    <row r="9" spans="1:11" x14ac:dyDescent="0.25">
      <c r="A9" s="68">
        <v>2019</v>
      </c>
      <c r="B9" s="68">
        <v>2.7</v>
      </c>
      <c r="C9" s="68">
        <v>-0.22610635434013299</v>
      </c>
      <c r="D9" s="68">
        <v>5.5411479263537</v>
      </c>
      <c r="E9" s="68">
        <v>1.18255476027796</v>
      </c>
      <c r="F9" s="68">
        <v>4.1324868117356104</v>
      </c>
      <c r="G9" s="68">
        <v>1.9814691641712101</v>
      </c>
      <c r="H9" s="68">
        <v>3.3335724078423601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H1"/>
    </sheetView>
  </sheetViews>
  <sheetFormatPr defaultRowHeight="15" x14ac:dyDescent="0.25"/>
  <cols>
    <col min="1" max="1" width="6.42578125" bestFit="1" customWidth="1"/>
    <col min="2" max="2" width="13.7109375" customWidth="1"/>
    <col min="3" max="3" width="18.7109375" customWidth="1"/>
    <col min="4" max="4" width="20.7109375" customWidth="1"/>
    <col min="5" max="5" width="19.7109375" customWidth="1"/>
    <col min="6" max="6" width="21.7109375" customWidth="1"/>
    <col min="7" max="7" width="19.7109375" customWidth="1"/>
    <col min="8" max="8" width="21.7109375" customWidth="1"/>
    <col min="10" max="10" width="12.7109375" customWidth="1"/>
    <col min="11" max="11" width="13.7109375" customWidth="1"/>
  </cols>
  <sheetData>
    <row r="1" spans="1:11" ht="15.75" x14ac:dyDescent="0.25">
      <c r="A1" s="92" t="s">
        <v>28</v>
      </c>
      <c r="B1" s="93"/>
      <c r="C1" s="93"/>
      <c r="D1" s="93"/>
      <c r="E1" s="93"/>
      <c r="F1" s="93"/>
      <c r="G1" s="93"/>
      <c r="H1" s="93"/>
      <c r="J1" s="92" t="s">
        <v>29</v>
      </c>
      <c r="K1" s="93"/>
    </row>
    <row r="2" spans="1:11" x14ac:dyDescent="0.25">
      <c r="A2" s="9" t="s">
        <v>27</v>
      </c>
      <c r="B2" s="9" t="s">
        <v>80</v>
      </c>
      <c r="C2" s="9" t="s">
        <v>73</v>
      </c>
      <c r="D2" s="9" t="s">
        <v>74</v>
      </c>
      <c r="E2" s="9" t="s">
        <v>75</v>
      </c>
      <c r="F2" s="9" t="s">
        <v>76</v>
      </c>
      <c r="G2" s="9" t="s">
        <v>77</v>
      </c>
      <c r="H2" s="9" t="s">
        <v>78</v>
      </c>
      <c r="J2" s="16" t="s">
        <v>30</v>
      </c>
      <c r="K2" s="10" t="s">
        <v>20</v>
      </c>
    </row>
    <row r="3" spans="1:11" x14ac:dyDescent="0.25">
      <c r="A3" s="70">
        <v>2013</v>
      </c>
      <c r="B3" s="70">
        <v>2.6</v>
      </c>
      <c r="C3" s="70"/>
      <c r="D3" s="70"/>
      <c r="E3" s="70"/>
      <c r="F3" s="70"/>
      <c r="G3" s="70"/>
      <c r="H3" s="70"/>
      <c r="J3" s="16" t="s">
        <v>32</v>
      </c>
      <c r="K3" s="12" t="s">
        <v>79</v>
      </c>
    </row>
    <row r="4" spans="1:11" x14ac:dyDescent="0.25">
      <c r="A4" s="69">
        <v>2014</v>
      </c>
      <c r="B4" s="69">
        <v>0.3</v>
      </c>
      <c r="C4" s="69"/>
      <c r="D4" s="69"/>
      <c r="E4" s="69"/>
      <c r="F4" s="69"/>
      <c r="G4" s="69"/>
      <c r="H4" s="69"/>
    </row>
    <row r="5" spans="1:11" x14ac:dyDescent="0.25">
      <c r="A5" s="69">
        <v>2015</v>
      </c>
      <c r="B5" s="69">
        <v>0.2</v>
      </c>
      <c r="C5" s="69"/>
      <c r="D5" s="69"/>
      <c r="E5" s="69"/>
      <c r="F5" s="69"/>
      <c r="G5" s="69"/>
      <c r="H5" s="69"/>
      <c r="J5" s="17" t="str">
        <f>HYPERLINK("#'OVERZICHT'!A23", "Link naar overzicht")</f>
        <v>Link naar overzicht</v>
      </c>
    </row>
    <row r="6" spans="1:11" x14ac:dyDescent="0.25">
      <c r="A6" s="69">
        <v>2016</v>
      </c>
      <c r="B6" s="69">
        <v>0.1</v>
      </c>
      <c r="C6" s="69"/>
      <c r="D6" s="69"/>
      <c r="E6" s="69"/>
      <c r="F6" s="69"/>
      <c r="G6" s="69"/>
      <c r="H6" s="69"/>
    </row>
    <row r="7" spans="1:11" x14ac:dyDescent="0.25">
      <c r="A7" s="69">
        <v>2017</v>
      </c>
      <c r="B7" s="69">
        <v>1.29</v>
      </c>
      <c r="C7" s="69">
        <v>1.29</v>
      </c>
      <c r="D7" s="69">
        <v>1.29</v>
      </c>
      <c r="E7" s="69">
        <v>1.29</v>
      </c>
      <c r="F7" s="69">
        <v>1.29</v>
      </c>
      <c r="G7" s="69">
        <v>1.29</v>
      </c>
      <c r="H7" s="69">
        <v>1.29</v>
      </c>
    </row>
    <row r="8" spans="1:11" x14ac:dyDescent="0.25">
      <c r="A8" s="69">
        <v>2018</v>
      </c>
      <c r="B8" s="69">
        <v>1.5</v>
      </c>
      <c r="C8" s="69">
        <v>1.23752567030715</v>
      </c>
      <c r="D8" s="69">
        <v>1.70247432969285</v>
      </c>
      <c r="E8" s="69">
        <v>1.3509759750835599</v>
      </c>
      <c r="F8" s="69">
        <v>1.58902402491644</v>
      </c>
      <c r="G8" s="69">
        <v>1.4155829053892199</v>
      </c>
      <c r="H8" s="69">
        <v>1.52441709461078</v>
      </c>
    </row>
    <row r="9" spans="1:11" x14ac:dyDescent="0.25">
      <c r="A9" s="71">
        <v>2019</v>
      </c>
      <c r="B9" s="71">
        <v>2.2999999999999998</v>
      </c>
      <c r="C9" s="71">
        <v>0.97380818112365497</v>
      </c>
      <c r="D9" s="71">
        <v>3.6461918188763498</v>
      </c>
      <c r="E9" s="71">
        <v>1.62626001434795</v>
      </c>
      <c r="F9" s="71">
        <v>2.9937399856520499</v>
      </c>
      <c r="G9" s="71">
        <v>1.9971168587277</v>
      </c>
      <c r="H9" s="71">
        <v>2.6228831412722999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H1"/>
    </sheetView>
  </sheetViews>
  <sheetFormatPr defaultRowHeight="15" x14ac:dyDescent="0.25"/>
  <cols>
    <col min="1" max="1" width="6.42578125" bestFit="1" customWidth="1"/>
    <col min="2" max="2" width="12.7109375" customWidth="1"/>
    <col min="3" max="3" width="18.7109375" customWidth="1"/>
    <col min="4" max="4" width="20.7109375" customWidth="1"/>
    <col min="5" max="5" width="19.7109375" customWidth="1"/>
    <col min="6" max="6" width="21.7109375" customWidth="1"/>
    <col min="7" max="7" width="19.7109375" customWidth="1"/>
    <col min="8" max="8" width="21.7109375" customWidth="1"/>
    <col min="10" max="10" width="12.7109375" customWidth="1"/>
    <col min="11" max="11" width="18.7109375" customWidth="1"/>
  </cols>
  <sheetData>
    <row r="1" spans="1:11" ht="15.75" x14ac:dyDescent="0.25">
      <c r="A1" s="92" t="s">
        <v>28</v>
      </c>
      <c r="B1" s="93"/>
      <c r="C1" s="93"/>
      <c r="D1" s="93"/>
      <c r="E1" s="93"/>
      <c r="F1" s="93"/>
      <c r="G1" s="93"/>
      <c r="H1" s="93"/>
      <c r="J1" s="92" t="s">
        <v>29</v>
      </c>
      <c r="K1" s="93"/>
    </row>
    <row r="2" spans="1:11" x14ac:dyDescent="0.25">
      <c r="A2" s="9" t="s">
        <v>27</v>
      </c>
      <c r="B2" s="9" t="s">
        <v>81</v>
      </c>
      <c r="C2" s="9" t="s">
        <v>73</v>
      </c>
      <c r="D2" s="9" t="s">
        <v>74</v>
      </c>
      <c r="E2" s="9" t="s">
        <v>75</v>
      </c>
      <c r="F2" s="9" t="s">
        <v>76</v>
      </c>
      <c r="G2" s="9" t="s">
        <v>77</v>
      </c>
      <c r="H2" s="9" t="s">
        <v>78</v>
      </c>
      <c r="J2" s="16" t="s">
        <v>30</v>
      </c>
      <c r="K2" s="10" t="s">
        <v>10</v>
      </c>
    </row>
    <row r="3" spans="1:11" x14ac:dyDescent="0.25">
      <c r="A3" s="73">
        <v>2013</v>
      </c>
      <c r="B3" s="73">
        <v>7.2581968128903496</v>
      </c>
      <c r="C3" s="73"/>
      <c r="D3" s="73"/>
      <c r="E3" s="73"/>
      <c r="F3" s="73"/>
      <c r="G3" s="73"/>
      <c r="H3" s="73"/>
      <c r="J3" s="16" t="s">
        <v>32</v>
      </c>
      <c r="K3" s="12" t="s">
        <v>54</v>
      </c>
    </row>
    <row r="4" spans="1:11" x14ac:dyDescent="0.25">
      <c r="A4" s="72">
        <v>2014</v>
      </c>
      <c r="B4" s="72">
        <v>7.4341409874449402</v>
      </c>
      <c r="C4" s="72"/>
      <c r="D4" s="72"/>
      <c r="E4" s="72"/>
      <c r="F4" s="72"/>
      <c r="G4" s="72"/>
      <c r="H4" s="72"/>
    </row>
    <row r="5" spans="1:11" x14ac:dyDescent="0.25">
      <c r="A5" s="72">
        <v>2015</v>
      </c>
      <c r="B5" s="72">
        <v>6.8877575455725397</v>
      </c>
      <c r="C5" s="72"/>
      <c r="D5" s="72"/>
      <c r="E5" s="72"/>
      <c r="F5" s="72"/>
      <c r="G5" s="72"/>
      <c r="H5" s="72"/>
      <c r="J5" s="17" t="str">
        <f>HYPERLINK("#'OVERZICHT'!A24", "Link naar overzicht")</f>
        <v>Link naar overzicht</v>
      </c>
    </row>
    <row r="6" spans="1:11" x14ac:dyDescent="0.25">
      <c r="A6" s="72">
        <v>2016</v>
      </c>
      <c r="B6" s="72">
        <v>6.0222603985091601</v>
      </c>
      <c r="C6" s="72"/>
      <c r="D6" s="72"/>
      <c r="E6" s="72"/>
      <c r="F6" s="72"/>
      <c r="G6" s="72"/>
      <c r="H6" s="72"/>
    </row>
    <row r="7" spans="1:11" x14ac:dyDescent="0.25">
      <c r="A7" s="72">
        <v>2017</v>
      </c>
      <c r="B7" s="72">
        <v>4.8574154857537497</v>
      </c>
      <c r="C7" s="72">
        <v>4.8574154857537497</v>
      </c>
      <c r="D7" s="72">
        <v>4.8574154857537497</v>
      </c>
      <c r="E7" s="72">
        <v>4.8574154857537497</v>
      </c>
      <c r="F7" s="72">
        <v>4.8574154857537497</v>
      </c>
      <c r="G7" s="72">
        <v>4.8574154857537497</v>
      </c>
      <c r="H7" s="72">
        <v>4.8574154857537497</v>
      </c>
    </row>
    <row r="8" spans="1:11" x14ac:dyDescent="0.25">
      <c r="A8" s="72">
        <v>2018</v>
      </c>
      <c r="B8" s="72">
        <v>3.8</v>
      </c>
      <c r="C8" s="72">
        <v>3.3119614359218401</v>
      </c>
      <c r="D8" s="72">
        <v>4.3090599134503398</v>
      </c>
      <c r="E8" s="72">
        <v>3.5552693067997301</v>
      </c>
      <c r="F8" s="72">
        <v>4.0657520425724503</v>
      </c>
      <c r="G8" s="72">
        <v>3.6936198081810301</v>
      </c>
      <c r="H8" s="72">
        <v>3.92740154119114</v>
      </c>
    </row>
    <row r="9" spans="1:11" x14ac:dyDescent="0.25">
      <c r="A9" s="74">
        <v>2019</v>
      </c>
      <c r="B9" s="74">
        <v>3.4</v>
      </c>
      <c r="C9" s="74">
        <v>1.2815384278177999</v>
      </c>
      <c r="D9" s="74">
        <v>5.5417952542983198</v>
      </c>
      <c r="E9" s="74">
        <v>2.3227208929430798</v>
      </c>
      <c r="F9" s="74">
        <v>4.5006127891730401</v>
      </c>
      <c r="G9" s="74">
        <v>2.9133985832326799</v>
      </c>
      <c r="H9" s="74">
        <v>3.9099350988834498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H1"/>
    </sheetView>
  </sheetViews>
  <sheetFormatPr defaultRowHeight="15" x14ac:dyDescent="0.25"/>
  <cols>
    <col min="1" max="1" width="6.42578125" bestFit="1" customWidth="1"/>
    <col min="2" max="2" width="19.7109375" customWidth="1"/>
    <col min="3" max="3" width="18.7109375" customWidth="1"/>
    <col min="4" max="4" width="20.7109375" customWidth="1"/>
    <col min="5" max="5" width="19.7109375" customWidth="1"/>
    <col min="6" max="6" width="21.7109375" customWidth="1"/>
    <col min="7" max="7" width="19.7109375" customWidth="1"/>
    <col min="8" max="8" width="21.7109375" customWidth="1"/>
    <col min="10" max="10" width="12.7109375" customWidth="1"/>
    <col min="11" max="11" width="19.7109375" customWidth="1"/>
  </cols>
  <sheetData>
    <row r="1" spans="1:11" ht="15.75" x14ac:dyDescent="0.25">
      <c r="A1" s="92" t="s">
        <v>28</v>
      </c>
      <c r="B1" s="93"/>
      <c r="C1" s="93"/>
      <c r="D1" s="93"/>
      <c r="E1" s="93"/>
      <c r="F1" s="93"/>
      <c r="G1" s="93"/>
      <c r="H1" s="93"/>
      <c r="J1" s="92" t="s">
        <v>29</v>
      </c>
      <c r="K1" s="93"/>
    </row>
    <row r="2" spans="1:11" x14ac:dyDescent="0.25">
      <c r="A2" s="9" t="s">
        <v>27</v>
      </c>
      <c r="B2" s="9" t="s">
        <v>82</v>
      </c>
      <c r="C2" s="9" t="s">
        <v>73</v>
      </c>
      <c r="D2" s="9" t="s">
        <v>74</v>
      </c>
      <c r="E2" s="9" t="s">
        <v>75</v>
      </c>
      <c r="F2" s="9" t="s">
        <v>76</v>
      </c>
      <c r="G2" s="9" t="s">
        <v>77</v>
      </c>
      <c r="H2" s="9" t="s">
        <v>78</v>
      </c>
      <c r="J2" s="16" t="s">
        <v>30</v>
      </c>
      <c r="K2" s="10" t="s">
        <v>21</v>
      </c>
    </row>
    <row r="3" spans="1:11" x14ac:dyDescent="0.25">
      <c r="A3" s="76">
        <v>2013</v>
      </c>
      <c r="B3" s="76">
        <v>-2.3741170903981099</v>
      </c>
      <c r="C3" s="76"/>
      <c r="D3" s="76"/>
      <c r="E3" s="76"/>
      <c r="F3" s="76"/>
      <c r="G3" s="76"/>
      <c r="H3" s="76"/>
      <c r="J3" s="16" t="s">
        <v>32</v>
      </c>
      <c r="K3" s="12" t="s">
        <v>40</v>
      </c>
    </row>
    <row r="4" spans="1:11" x14ac:dyDescent="0.25">
      <c r="A4" s="75">
        <v>2014</v>
      </c>
      <c r="B4" s="75">
        <v>-2.2666393430445599</v>
      </c>
      <c r="C4" s="75"/>
      <c r="D4" s="75"/>
      <c r="E4" s="75"/>
      <c r="F4" s="75"/>
      <c r="G4" s="75"/>
      <c r="H4" s="75"/>
    </row>
    <row r="5" spans="1:11" x14ac:dyDescent="0.25">
      <c r="A5" s="75">
        <v>2015</v>
      </c>
      <c r="B5" s="75">
        <v>-2.0511897809509598</v>
      </c>
      <c r="C5" s="75"/>
      <c r="D5" s="75"/>
      <c r="E5" s="75"/>
      <c r="F5" s="75"/>
      <c r="G5" s="75"/>
      <c r="H5" s="75"/>
      <c r="J5" s="17" t="str">
        <f>HYPERLINK("#'OVERZICHT'!A25", "Link naar overzicht")</f>
        <v>Link naar overzicht</v>
      </c>
    </row>
    <row r="6" spans="1:11" x14ac:dyDescent="0.25">
      <c r="A6" s="75">
        <v>2016</v>
      </c>
      <c r="B6" s="75">
        <v>0.366189543359139</v>
      </c>
      <c r="C6" s="75"/>
      <c r="D6" s="75"/>
      <c r="E6" s="75"/>
      <c r="F6" s="75"/>
      <c r="G6" s="75"/>
      <c r="H6" s="75"/>
    </row>
    <row r="7" spans="1:11" x14ac:dyDescent="0.25">
      <c r="A7" s="75">
        <v>2017</v>
      </c>
      <c r="B7" s="75">
        <v>1.09360732698496</v>
      </c>
      <c r="C7" s="75">
        <v>1.09360732698496</v>
      </c>
      <c r="D7" s="75">
        <v>1.09360732698496</v>
      </c>
      <c r="E7" s="75">
        <v>1.09360732698496</v>
      </c>
      <c r="F7" s="75">
        <v>1.09360732698496</v>
      </c>
      <c r="G7" s="75">
        <v>1.09360732698496</v>
      </c>
      <c r="H7" s="75">
        <v>1.09360732698496</v>
      </c>
    </row>
    <row r="8" spans="1:11" x14ac:dyDescent="0.25">
      <c r="A8" s="75">
        <v>2018</v>
      </c>
      <c r="B8" s="75">
        <v>0.6</v>
      </c>
      <c r="C8" s="75">
        <v>-1.49711609847678</v>
      </c>
      <c r="D8" s="75">
        <v>2.6697137345015101</v>
      </c>
      <c r="E8" s="75">
        <v>-0.47842263230609</v>
      </c>
      <c r="F8" s="75">
        <v>1.6510202683308199</v>
      </c>
      <c r="G8" s="75">
        <v>9.9479832684584699E-2</v>
      </c>
      <c r="H8" s="75">
        <v>1.0731178033401501</v>
      </c>
    </row>
    <row r="9" spans="1:11" x14ac:dyDescent="0.25">
      <c r="A9" s="77">
        <v>2019</v>
      </c>
      <c r="B9" s="77">
        <v>0.9</v>
      </c>
      <c r="C9" s="77">
        <v>-2.9789732486131002</v>
      </c>
      <c r="D9" s="77">
        <v>4.7504317686713202</v>
      </c>
      <c r="E9" s="77">
        <v>-1.09082083916313</v>
      </c>
      <c r="F9" s="77">
        <v>2.8622793592213398</v>
      </c>
      <c r="G9" s="77">
        <v>-1.8853115433037099E-2</v>
      </c>
      <c r="H9" s="77">
        <v>1.7903116354912501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 x14ac:dyDescent="0.25"/>
  <cols>
    <col min="1" max="1" width="6.42578125" bestFit="1" customWidth="1"/>
    <col min="2" max="2" width="22.7109375" customWidth="1"/>
    <col min="3" max="3" width="12.7109375" customWidth="1"/>
    <col min="5" max="5" width="12.7109375" customWidth="1"/>
    <col min="6" max="6" width="19.7109375" customWidth="1"/>
  </cols>
  <sheetData>
    <row r="1" spans="1:6" ht="15.75" x14ac:dyDescent="0.25">
      <c r="A1" s="92" t="s">
        <v>28</v>
      </c>
      <c r="B1" s="93"/>
      <c r="C1" s="93"/>
      <c r="E1" s="92" t="s">
        <v>29</v>
      </c>
      <c r="F1" s="93"/>
    </row>
    <row r="2" spans="1:6" x14ac:dyDescent="0.25">
      <c r="A2" s="9" t="s">
        <v>27</v>
      </c>
      <c r="B2" s="9" t="s">
        <v>35</v>
      </c>
      <c r="C2" s="9" t="s">
        <v>36</v>
      </c>
      <c r="E2" s="16" t="s">
        <v>30</v>
      </c>
      <c r="F2" s="10" t="s">
        <v>3</v>
      </c>
    </row>
    <row r="3" spans="1:6" x14ac:dyDescent="0.25">
      <c r="A3" s="19">
        <v>2013</v>
      </c>
      <c r="B3" s="19">
        <v>2.7</v>
      </c>
      <c r="C3" s="19">
        <v>3.5</v>
      </c>
      <c r="E3" s="16" t="s">
        <v>31</v>
      </c>
      <c r="F3" s="11" t="s">
        <v>27</v>
      </c>
    </row>
    <row r="4" spans="1:6" x14ac:dyDescent="0.25">
      <c r="A4" s="18">
        <v>2014</v>
      </c>
      <c r="B4" s="18">
        <v>5.0999999999999996</v>
      </c>
      <c r="C4" s="18">
        <v>3.9</v>
      </c>
      <c r="E4" s="16" t="s">
        <v>32</v>
      </c>
      <c r="F4" s="11" t="s">
        <v>33</v>
      </c>
    </row>
    <row r="5" spans="1:6" x14ac:dyDescent="0.25">
      <c r="A5" s="18">
        <v>2015</v>
      </c>
      <c r="B5" s="18">
        <v>4</v>
      </c>
      <c r="C5" s="18">
        <v>2.6</v>
      </c>
      <c r="E5" s="16" t="s">
        <v>34</v>
      </c>
      <c r="F5" s="12" t="s">
        <v>27</v>
      </c>
    </row>
    <row r="6" spans="1:6" x14ac:dyDescent="0.25">
      <c r="A6" s="18">
        <v>2016</v>
      </c>
      <c r="B6" s="18">
        <v>3.8</v>
      </c>
      <c r="C6" s="18">
        <v>2.5</v>
      </c>
    </row>
    <row r="7" spans="1:6" x14ac:dyDescent="0.25">
      <c r="A7" s="18">
        <v>2017</v>
      </c>
      <c r="B7" s="18">
        <v>4.3</v>
      </c>
      <c r="C7" s="18">
        <v>5</v>
      </c>
      <c r="E7" s="17" t="str">
        <f>HYPERLINK("#'OVERZICHT'!A6", "Link naar overzicht")</f>
        <v>Link naar overzicht</v>
      </c>
    </row>
    <row r="8" spans="1:6" x14ac:dyDescent="0.25">
      <c r="A8" s="18">
        <v>2018</v>
      </c>
      <c r="B8" s="18">
        <v>4.4000000000000004</v>
      </c>
      <c r="C8" s="18">
        <v>4.9000000000000004</v>
      </c>
    </row>
    <row r="9" spans="1:6" x14ac:dyDescent="0.25">
      <c r="A9" s="20">
        <v>2019</v>
      </c>
      <c r="B9" s="20">
        <v>4.4000000000000004</v>
      </c>
      <c r="C9" s="20">
        <v>4.5999999999999996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D1"/>
    </sheetView>
  </sheetViews>
  <sheetFormatPr defaultRowHeight="15" x14ac:dyDescent="0.25"/>
  <cols>
    <col min="1" max="1" width="6.42578125" bestFit="1" customWidth="1"/>
    <col min="2" max="2" width="10.7109375" customWidth="1"/>
    <col min="3" max="3" width="16.7109375" customWidth="1"/>
    <col min="4" max="4" width="5.7109375" customWidth="1"/>
    <col min="6" max="6" width="12.7109375" customWidth="1"/>
    <col min="7" max="7" width="22.7109375" customWidth="1"/>
  </cols>
  <sheetData>
    <row r="1" spans="1:7" ht="15.75" x14ac:dyDescent="0.25">
      <c r="A1" s="92" t="s">
        <v>28</v>
      </c>
      <c r="B1" s="93"/>
      <c r="C1" s="93"/>
      <c r="D1" s="93"/>
      <c r="F1" s="92" t="s">
        <v>29</v>
      </c>
      <c r="G1" s="93"/>
    </row>
    <row r="2" spans="1:7" x14ac:dyDescent="0.25">
      <c r="A2" s="9" t="s">
        <v>27</v>
      </c>
      <c r="B2" s="9" t="s">
        <v>37</v>
      </c>
      <c r="C2" s="9" t="s">
        <v>38</v>
      </c>
      <c r="D2" s="9" t="s">
        <v>39</v>
      </c>
      <c r="F2" s="16" t="s">
        <v>30</v>
      </c>
      <c r="G2" s="10" t="s">
        <v>4</v>
      </c>
    </row>
    <row r="3" spans="1:7" x14ac:dyDescent="0.25">
      <c r="A3" s="22">
        <v>2013</v>
      </c>
      <c r="B3" s="22">
        <v>2.2210000000000001</v>
      </c>
      <c r="C3" s="22">
        <v>-2.0939999999999999</v>
      </c>
      <c r="D3" s="22">
        <v>1.538</v>
      </c>
      <c r="F3" s="16" t="s">
        <v>31</v>
      </c>
      <c r="G3" s="11" t="s">
        <v>27</v>
      </c>
    </row>
    <row r="4" spans="1:7" x14ac:dyDescent="0.25">
      <c r="A4" s="21">
        <v>2014</v>
      </c>
      <c r="B4" s="21">
        <v>2.419</v>
      </c>
      <c r="C4" s="21">
        <v>-2.145</v>
      </c>
      <c r="D4" s="21">
        <v>2.2410000000000001</v>
      </c>
      <c r="F4" s="16" t="s">
        <v>32</v>
      </c>
      <c r="G4" s="11" t="s">
        <v>40</v>
      </c>
    </row>
    <row r="5" spans="1:7" x14ac:dyDescent="0.25">
      <c r="A5" s="21">
        <v>2015</v>
      </c>
      <c r="B5" s="21">
        <v>3.1859999999999999</v>
      </c>
      <c r="C5" s="21">
        <v>-2.3980000000000001</v>
      </c>
      <c r="D5" s="21">
        <v>2.7090000000000001</v>
      </c>
      <c r="F5" s="16" t="s">
        <v>34</v>
      </c>
      <c r="G5" s="12" t="s">
        <v>27</v>
      </c>
    </row>
    <row r="6" spans="1:7" x14ac:dyDescent="0.25">
      <c r="A6" s="21">
        <v>2016</v>
      </c>
      <c r="B6" s="21">
        <v>3.419</v>
      </c>
      <c r="C6" s="21">
        <v>-2.4249999999999998</v>
      </c>
      <c r="D6" s="21">
        <v>1.802</v>
      </c>
    </row>
    <row r="7" spans="1:7" x14ac:dyDescent="0.25">
      <c r="A7" s="21">
        <v>2017</v>
      </c>
      <c r="B7" s="21">
        <v>3.5089999999999999</v>
      </c>
      <c r="C7" s="21">
        <v>-2.4039999999999999</v>
      </c>
      <c r="D7" s="21">
        <v>1.3720000000000001</v>
      </c>
      <c r="F7" s="17" t="str">
        <f>HYPERLINK("#'OVERZICHT'!A7", "Link naar overzicht")</f>
        <v>Link naar overzicht</v>
      </c>
    </row>
    <row r="8" spans="1:7" x14ac:dyDescent="0.25">
      <c r="A8" s="21">
        <v>2018</v>
      </c>
      <c r="B8" s="21">
        <v>3.2090000000000001</v>
      </c>
      <c r="C8" s="21">
        <v>-3.0110000000000001</v>
      </c>
      <c r="D8" s="21">
        <v>1.1830000000000001</v>
      </c>
    </row>
    <row r="9" spans="1:7" x14ac:dyDescent="0.25">
      <c r="A9" s="23">
        <v>2019</v>
      </c>
      <c r="B9" s="23">
        <v>3.1779999999999999</v>
      </c>
      <c r="C9" s="23">
        <v>-3.3969999999999998</v>
      </c>
      <c r="D9" s="23">
        <v>1.1519999999999999</v>
      </c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5" x14ac:dyDescent="0.25"/>
  <cols>
    <col min="1" max="1" width="6.42578125" bestFit="1" customWidth="1"/>
    <col min="2" max="2" width="10.7109375" customWidth="1"/>
    <col min="3" max="3" width="16.7109375" customWidth="1"/>
    <col min="5" max="5" width="12.7109375" customWidth="1"/>
    <col min="6" max="6" width="14.7109375" customWidth="1"/>
  </cols>
  <sheetData>
    <row r="1" spans="1:6" ht="15.75" x14ac:dyDescent="0.25">
      <c r="A1" s="92" t="s">
        <v>28</v>
      </c>
      <c r="B1" s="93"/>
      <c r="C1" s="93"/>
      <c r="E1" s="92" t="s">
        <v>29</v>
      </c>
      <c r="F1" s="93"/>
    </row>
    <row r="2" spans="1:6" x14ac:dyDescent="0.25">
      <c r="A2" s="9" t="s">
        <v>27</v>
      </c>
      <c r="B2" s="9" t="s">
        <v>37</v>
      </c>
      <c r="C2" s="9" t="s">
        <v>38</v>
      </c>
      <c r="E2" s="16" t="s">
        <v>30</v>
      </c>
      <c r="F2" s="10" t="s">
        <v>5</v>
      </c>
    </row>
    <row r="3" spans="1:6" x14ac:dyDescent="0.25">
      <c r="A3" s="25">
        <v>2013</v>
      </c>
      <c r="B3" s="25">
        <v>-3.0409999999999999</v>
      </c>
      <c r="C3" s="25">
        <v>-4.4240000000000004</v>
      </c>
      <c r="E3" s="16" t="s">
        <v>31</v>
      </c>
      <c r="F3" s="11" t="s">
        <v>27</v>
      </c>
    </row>
    <row r="4" spans="1:6" x14ac:dyDescent="0.25">
      <c r="A4" s="24">
        <v>2014</v>
      </c>
      <c r="B4" s="24">
        <v>-2.56</v>
      </c>
      <c r="C4" s="24">
        <v>-4.0469999999999997</v>
      </c>
      <c r="E4" s="16" t="s">
        <v>32</v>
      </c>
      <c r="F4" s="11" t="s">
        <v>40</v>
      </c>
    </row>
    <row r="5" spans="1:6" x14ac:dyDescent="0.25">
      <c r="A5" s="24">
        <v>2015</v>
      </c>
      <c r="B5" s="24">
        <v>-2.081</v>
      </c>
      <c r="C5" s="24">
        <v>-3.528</v>
      </c>
      <c r="E5" s="16" t="s">
        <v>34</v>
      </c>
      <c r="F5" s="12" t="s">
        <v>27</v>
      </c>
    </row>
    <row r="6" spans="1:6" x14ac:dyDescent="0.25">
      <c r="A6" s="24">
        <v>2016</v>
      </c>
      <c r="B6" s="24">
        <v>-1.542</v>
      </c>
      <c r="C6" s="24">
        <v>-4.1909999999999998</v>
      </c>
    </row>
    <row r="7" spans="1:6" x14ac:dyDescent="0.25">
      <c r="A7" s="24">
        <v>2017</v>
      </c>
      <c r="B7" s="24">
        <v>-0.92900000000000005</v>
      </c>
      <c r="C7" s="24">
        <v>-4.5750000000000002</v>
      </c>
      <c r="E7" s="17" t="str">
        <f>HYPERLINK("#'OVERZICHT'!A8", "Link naar overzicht")</f>
        <v>Link naar overzicht</v>
      </c>
    </row>
    <row r="8" spans="1:6" x14ac:dyDescent="0.25">
      <c r="A8" s="24">
        <v>2018</v>
      </c>
      <c r="B8" s="24">
        <v>-0.64900000000000002</v>
      </c>
      <c r="C8" s="24">
        <v>-5.2830000000000004</v>
      </c>
    </row>
    <row r="9" spans="1:6" x14ac:dyDescent="0.25">
      <c r="A9" s="26">
        <v>2019</v>
      </c>
      <c r="B9" s="26">
        <v>-0.54100000000000004</v>
      </c>
      <c r="C9" s="26">
        <v>-5.8979999999999997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16" sqref="B16"/>
    </sheetView>
  </sheetViews>
  <sheetFormatPr defaultRowHeight="15" x14ac:dyDescent="0.25"/>
  <cols>
    <col min="1" max="1" width="28" style="78" customWidth="1"/>
    <col min="2" max="2" width="31.85546875" style="84" customWidth="1"/>
    <col min="3" max="3" width="11.5703125" style="79" customWidth="1"/>
    <col min="4" max="5" width="22.5703125" style="78" bestFit="1" customWidth="1"/>
    <col min="6" max="6" width="53.85546875" style="78" customWidth="1"/>
    <col min="7" max="7" width="28.5703125" style="78" bestFit="1" customWidth="1"/>
    <col min="8" max="8" width="24" style="78" bestFit="1" customWidth="1"/>
    <col min="9" max="9" width="25.28515625" style="78" bestFit="1" customWidth="1"/>
    <col min="10" max="10" width="24" style="78" bestFit="1" customWidth="1"/>
    <col min="11" max="11" width="25.28515625" style="78" bestFit="1" customWidth="1"/>
    <col min="12" max="12" width="15.28515625" style="78" bestFit="1" customWidth="1"/>
    <col min="13" max="13" width="14.85546875" style="78" bestFit="1" customWidth="1"/>
    <col min="14" max="16384" width="9.140625" style="78"/>
  </cols>
  <sheetData>
    <row r="1" spans="1:13" s="82" customFormat="1" ht="15.75" x14ac:dyDescent="0.25">
      <c r="A1" s="94" t="s">
        <v>28</v>
      </c>
      <c r="B1" s="94"/>
      <c r="C1" s="94"/>
      <c r="D1" s="81"/>
      <c r="E1" s="92" t="s">
        <v>29</v>
      </c>
      <c r="F1" s="93"/>
      <c r="G1" s="81"/>
      <c r="H1" s="81"/>
      <c r="I1" s="81"/>
      <c r="J1" s="81"/>
      <c r="K1" s="81"/>
      <c r="L1" s="81"/>
      <c r="M1" s="81"/>
    </row>
    <row r="2" spans="1:13" ht="15" customHeight="1" x14ac:dyDescent="0.25">
      <c r="A2" s="85" t="s">
        <v>96</v>
      </c>
      <c r="B2" s="83" t="s">
        <v>83</v>
      </c>
      <c r="C2" s="79">
        <v>137.02087740743883</v>
      </c>
      <c r="E2" s="16" t="s">
        <v>30</v>
      </c>
      <c r="F2" s="86" t="s">
        <v>101</v>
      </c>
    </row>
    <row r="3" spans="1:13" ht="15" customHeight="1" x14ac:dyDescent="0.25">
      <c r="A3" s="83"/>
      <c r="B3" s="83" t="s">
        <v>87</v>
      </c>
      <c r="C3" s="79">
        <v>-54.084722294834265</v>
      </c>
      <c r="E3" s="16" t="s">
        <v>31</v>
      </c>
      <c r="F3" s="11" t="s">
        <v>27</v>
      </c>
    </row>
    <row r="4" spans="1:13" ht="15" customHeight="1" x14ac:dyDescent="0.25">
      <c r="A4" s="83"/>
      <c r="B4" s="83" t="s">
        <v>85</v>
      </c>
      <c r="C4" s="79">
        <v>-230.38568515654654</v>
      </c>
      <c r="E4" s="16" t="s">
        <v>32</v>
      </c>
      <c r="F4" s="86" t="s">
        <v>107</v>
      </c>
    </row>
    <row r="5" spans="1:13" ht="15" customHeight="1" x14ac:dyDescent="0.25">
      <c r="A5" s="83"/>
      <c r="B5" s="83" t="s">
        <v>86</v>
      </c>
      <c r="C5" s="79">
        <v>-444.2973346505276</v>
      </c>
      <c r="E5" s="16" t="s">
        <v>34</v>
      </c>
      <c r="F5" s="12" t="s">
        <v>27</v>
      </c>
    </row>
    <row r="6" spans="1:13" ht="15" customHeight="1" x14ac:dyDescent="0.25">
      <c r="A6" s="85" t="s">
        <v>99</v>
      </c>
      <c r="B6" s="83" t="s">
        <v>85</v>
      </c>
      <c r="C6" s="79">
        <v>165.30594236295568</v>
      </c>
    </row>
    <row r="7" spans="1:13" ht="15" customHeight="1" x14ac:dyDescent="0.25">
      <c r="A7" s="83"/>
      <c r="B7" s="83" t="s">
        <v>86</v>
      </c>
      <c r="C7" s="79">
        <v>157.26560230109536</v>
      </c>
      <c r="E7" s="17" t="str">
        <f>HYPERLINK("#'OVERZICHT'!A8", "Link naar overzicht")</f>
        <v>Link naar overzicht</v>
      </c>
    </row>
    <row r="8" spans="1:13" ht="15" customHeight="1" x14ac:dyDescent="0.25">
      <c r="A8" s="83"/>
      <c r="B8" s="83" t="s">
        <v>84</v>
      </c>
      <c r="C8" s="79">
        <v>-87.747908138572896</v>
      </c>
    </row>
    <row r="9" spans="1:13" ht="15" customHeight="1" x14ac:dyDescent="0.25">
      <c r="A9" s="83"/>
      <c r="B9" s="83" t="s">
        <v>83</v>
      </c>
      <c r="C9" s="79">
        <v>-122.39136784832669</v>
      </c>
    </row>
    <row r="10" spans="1:13" ht="15" customHeight="1" x14ac:dyDescent="0.25">
      <c r="A10" s="85" t="s">
        <v>98</v>
      </c>
      <c r="B10" s="83" t="s">
        <v>89</v>
      </c>
      <c r="C10" s="79">
        <v>1.8372813669262811</v>
      </c>
    </row>
    <row r="11" spans="1:13" x14ac:dyDescent="0.25">
      <c r="A11" s="83"/>
      <c r="B11" s="83" t="s">
        <v>90</v>
      </c>
      <c r="C11" s="79">
        <v>1.5133922962402164</v>
      </c>
    </row>
    <row r="12" spans="1:13" ht="15" customHeight="1" x14ac:dyDescent="0.25">
      <c r="A12" s="83"/>
      <c r="B12" s="83" t="s">
        <v>91</v>
      </c>
      <c r="C12" s="79">
        <v>-1.0237506700472918</v>
      </c>
    </row>
    <row r="13" spans="1:13" ht="15" customHeight="1" x14ac:dyDescent="0.25">
      <c r="A13" s="83"/>
      <c r="B13" s="83" t="s">
        <v>108</v>
      </c>
      <c r="C13" s="79">
        <v>-1.0376937826148258</v>
      </c>
    </row>
    <row r="14" spans="1:13" ht="15" customHeight="1" x14ac:dyDescent="0.25">
      <c r="A14" s="83" t="s">
        <v>97</v>
      </c>
      <c r="B14" s="83" t="s">
        <v>90</v>
      </c>
      <c r="C14" s="79">
        <v>34.062770780803184</v>
      </c>
    </row>
    <row r="15" spans="1:13" ht="15" customHeight="1" x14ac:dyDescent="0.25">
      <c r="A15" s="83"/>
      <c r="B15" s="83" t="s">
        <v>89</v>
      </c>
      <c r="C15" s="79">
        <v>19.302922664606079</v>
      </c>
    </row>
    <row r="16" spans="1:13" ht="15" customHeight="1" x14ac:dyDescent="0.25">
      <c r="A16" s="83"/>
      <c r="B16" s="83" t="s">
        <v>88</v>
      </c>
      <c r="C16" s="79">
        <v>14.430158213782111</v>
      </c>
    </row>
    <row r="17" spans="1:3" ht="15" customHeight="1" x14ac:dyDescent="0.25">
      <c r="A17" s="83"/>
      <c r="B17" s="83" t="s">
        <v>108</v>
      </c>
      <c r="C17" s="79">
        <v>-13.844144151181631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A3" sqref="A3"/>
    </sheetView>
  </sheetViews>
  <sheetFormatPr defaultRowHeight="15" x14ac:dyDescent="0.25"/>
  <cols>
    <col min="1" max="1" width="28.140625" style="78" customWidth="1"/>
    <col min="2" max="2" width="22.7109375" style="78" customWidth="1"/>
    <col min="3" max="3" width="25.7109375" style="78" customWidth="1"/>
    <col min="4" max="4" width="21.7109375" style="78" customWidth="1"/>
    <col min="5" max="5" width="20.7109375" style="78" customWidth="1"/>
    <col min="6" max="6" width="19.5703125" style="78" customWidth="1"/>
    <col min="7" max="9" width="23.85546875" style="78" customWidth="1"/>
    <col min="10" max="10" width="9.140625" style="78"/>
    <col min="11" max="11" width="12.7109375" style="78" customWidth="1"/>
    <col min="12" max="12" width="38.7109375" style="78" customWidth="1"/>
    <col min="13" max="16384" width="9.140625" style="78"/>
  </cols>
  <sheetData>
    <row r="1" spans="1:12" ht="15.75" x14ac:dyDescent="0.25">
      <c r="A1" s="94" t="s">
        <v>28</v>
      </c>
      <c r="B1" s="94"/>
      <c r="C1" s="94"/>
      <c r="D1" s="94"/>
      <c r="E1" s="94"/>
      <c r="F1" s="94"/>
      <c r="G1" s="94"/>
      <c r="H1" s="94"/>
      <c r="I1" s="94"/>
      <c r="K1" s="92" t="s">
        <v>29</v>
      </c>
      <c r="L1" s="93"/>
    </row>
    <row r="2" spans="1:12" x14ac:dyDescent="0.25">
      <c r="A2" s="9" t="s">
        <v>27</v>
      </c>
      <c r="B2" s="95" t="s">
        <v>92</v>
      </c>
      <c r="C2" s="96"/>
      <c r="D2" s="95" t="s">
        <v>93</v>
      </c>
      <c r="E2" s="96"/>
      <c r="F2" s="95" t="s">
        <v>94</v>
      </c>
      <c r="G2" s="96"/>
      <c r="H2" s="97" t="s">
        <v>102</v>
      </c>
      <c r="I2" s="96"/>
      <c r="K2" s="16" t="s">
        <v>30</v>
      </c>
      <c r="L2" s="89" t="s">
        <v>106</v>
      </c>
    </row>
    <row r="3" spans="1:12" x14ac:dyDescent="0.25">
      <c r="A3" s="88" t="s">
        <v>103</v>
      </c>
      <c r="B3" s="9" t="s">
        <v>95</v>
      </c>
      <c r="C3" s="88" t="s">
        <v>105</v>
      </c>
      <c r="D3" s="9" t="s">
        <v>95</v>
      </c>
      <c r="E3" s="88" t="s">
        <v>105</v>
      </c>
      <c r="F3" s="9" t="s">
        <v>95</v>
      </c>
      <c r="G3" s="88" t="s">
        <v>105</v>
      </c>
      <c r="H3" s="9" t="s">
        <v>95</v>
      </c>
      <c r="I3" s="88" t="s">
        <v>105</v>
      </c>
      <c r="K3" s="16" t="s">
        <v>31</v>
      </c>
      <c r="L3" s="86" t="s">
        <v>104</v>
      </c>
    </row>
    <row r="4" spans="1:12" x14ac:dyDescent="0.25">
      <c r="A4" s="78">
        <v>0</v>
      </c>
      <c r="B4" s="75">
        <v>0</v>
      </c>
      <c r="C4" s="75">
        <v>0</v>
      </c>
      <c r="D4" s="75">
        <v>0</v>
      </c>
      <c r="E4" s="75">
        <v>0</v>
      </c>
      <c r="F4" s="75">
        <v>0</v>
      </c>
      <c r="G4" s="75">
        <v>0</v>
      </c>
      <c r="H4" s="87">
        <v>0</v>
      </c>
      <c r="I4" s="87">
        <v>0</v>
      </c>
      <c r="K4" s="16" t="s">
        <v>32</v>
      </c>
      <c r="L4" s="11"/>
    </row>
    <row r="5" spans="1:12" x14ac:dyDescent="0.25">
      <c r="A5" s="78">
        <v>2.5</v>
      </c>
      <c r="B5" s="75">
        <v>0.5229536585004757</v>
      </c>
      <c r="C5" s="75">
        <v>1.3617326240634187</v>
      </c>
      <c r="D5" s="75">
        <v>2.1040773560742752</v>
      </c>
      <c r="E5" s="75">
        <v>2.0944425101341673</v>
      </c>
      <c r="F5" s="75">
        <v>1.2062493490360462</v>
      </c>
      <c r="G5" s="75">
        <v>1.1957042843737729</v>
      </c>
      <c r="H5" s="87">
        <v>1.1037512912914238</v>
      </c>
      <c r="I5" s="87">
        <v>1.0557954378544969</v>
      </c>
      <c r="K5" s="16" t="s">
        <v>34</v>
      </c>
      <c r="L5" s="12" t="s">
        <v>27</v>
      </c>
    </row>
    <row r="6" spans="1:12" x14ac:dyDescent="0.25">
      <c r="A6" s="78">
        <v>5</v>
      </c>
      <c r="B6" s="75">
        <v>0.90062916512320856</v>
      </c>
      <c r="C6" s="75">
        <v>2.2549970958994656</v>
      </c>
      <c r="D6" s="75">
        <v>2.8583657904603457</v>
      </c>
      <c r="E6" s="75">
        <v>3.131957991589255</v>
      </c>
      <c r="F6" s="75">
        <v>1.6816348292291443</v>
      </c>
      <c r="G6" s="75">
        <v>1.9562497956616951</v>
      </c>
      <c r="H6" s="87">
        <v>1.4788879030519992</v>
      </c>
      <c r="I6" s="87">
        <v>1.6559630885398215</v>
      </c>
    </row>
    <row r="7" spans="1:12" x14ac:dyDescent="0.25">
      <c r="A7" s="78">
        <v>10</v>
      </c>
      <c r="B7" s="75">
        <v>1.1475643201682861</v>
      </c>
      <c r="C7" s="75">
        <v>2.908150887857496</v>
      </c>
      <c r="D7" s="75">
        <v>3.3240505785438699</v>
      </c>
      <c r="E7" s="75">
        <v>3.7895338927587057</v>
      </c>
      <c r="F7" s="75">
        <v>1.9618286079129448</v>
      </c>
      <c r="G7" s="75">
        <v>2.4325378566297884</v>
      </c>
      <c r="H7" s="87">
        <v>1.6664344405267726</v>
      </c>
      <c r="I7" s="87">
        <v>1.9868403178907306</v>
      </c>
      <c r="K7" s="17" t="str">
        <f>HYPERLINK("#'OVERZICHT'!A10", "Link naar overzicht")</f>
        <v>Link naar overzicht</v>
      </c>
    </row>
    <row r="8" spans="1:12" x14ac:dyDescent="0.25">
      <c r="A8" s="78">
        <v>15</v>
      </c>
      <c r="B8" s="80">
        <v>1.204331405505547</v>
      </c>
      <c r="C8" s="80">
        <v>3.0640115411090667</v>
      </c>
      <c r="D8" s="80">
        <v>3.4848168143977265</v>
      </c>
      <c r="E8" s="80">
        <v>4.0154605793924514</v>
      </c>
      <c r="F8" s="80">
        <v>2.0583986907905976</v>
      </c>
      <c r="G8" s="80">
        <v>2.5972898235716628</v>
      </c>
      <c r="H8" s="80">
        <v>1.7195463190488438</v>
      </c>
      <c r="I8" s="80">
        <v>2.0852175701729281</v>
      </c>
    </row>
  </sheetData>
  <mergeCells count="6">
    <mergeCell ref="K1:L1"/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8" workbookViewId="0">
      <selection activeCell="A20" sqref="A20"/>
    </sheetView>
  </sheetViews>
  <sheetFormatPr defaultRowHeight="15" x14ac:dyDescent="0.25"/>
  <cols>
    <col min="1" max="1" width="7.7109375" customWidth="1"/>
    <col min="2" max="2" width="37.7109375" customWidth="1"/>
    <col min="4" max="4" width="12.7109375" customWidth="1"/>
    <col min="5" max="5" width="11.7109375" customWidth="1"/>
  </cols>
  <sheetData>
    <row r="1" spans="1:5" ht="15.75" x14ac:dyDescent="0.25">
      <c r="A1" s="92" t="s">
        <v>28</v>
      </c>
      <c r="B1" s="93"/>
      <c r="D1" s="92" t="s">
        <v>29</v>
      </c>
      <c r="E1" s="93"/>
    </row>
    <row r="2" spans="1:5" x14ac:dyDescent="0.25">
      <c r="A2" s="9" t="s">
        <v>27</v>
      </c>
      <c r="B2" s="9" t="s">
        <v>41</v>
      </c>
      <c r="D2" s="16" t="s">
        <v>30</v>
      </c>
      <c r="E2" s="10" t="s">
        <v>6</v>
      </c>
    </row>
    <row r="3" spans="1:5" x14ac:dyDescent="0.25">
      <c r="A3" s="28">
        <v>2013</v>
      </c>
      <c r="B3" s="28">
        <v>0.28248371555030799</v>
      </c>
      <c r="D3" s="16" t="s">
        <v>31</v>
      </c>
      <c r="E3" s="11" t="s">
        <v>27</v>
      </c>
    </row>
    <row r="4" spans="1:5" x14ac:dyDescent="0.25">
      <c r="A4" s="27">
        <v>2013.25</v>
      </c>
      <c r="B4" s="27">
        <v>-0.24177591845246901</v>
      </c>
      <c r="D4" s="16" t="s">
        <v>32</v>
      </c>
      <c r="E4" s="11" t="s">
        <v>33</v>
      </c>
    </row>
    <row r="5" spans="1:5" x14ac:dyDescent="0.25">
      <c r="A5" s="27">
        <v>2013.5</v>
      </c>
      <c r="B5" s="27">
        <v>0.62837014705674499</v>
      </c>
      <c r="D5" s="16" t="s">
        <v>34</v>
      </c>
      <c r="E5" s="12" t="s">
        <v>27</v>
      </c>
    </row>
    <row r="6" spans="1:5" x14ac:dyDescent="0.25">
      <c r="A6" s="27">
        <v>2013.75</v>
      </c>
      <c r="B6" s="27">
        <v>0.60375889605230904</v>
      </c>
    </row>
    <row r="7" spans="1:5" x14ac:dyDescent="0.25">
      <c r="A7" s="27">
        <v>2014</v>
      </c>
      <c r="B7" s="27">
        <v>-0.17155282568826999</v>
      </c>
      <c r="D7" s="17" t="str">
        <f>HYPERLINK("#'OVERZICHT'!A9", "Link naar overzicht")</f>
        <v>Link naar overzicht</v>
      </c>
    </row>
    <row r="8" spans="1:5" x14ac:dyDescent="0.25">
      <c r="A8" s="27">
        <v>2014.25</v>
      </c>
      <c r="B8" s="27">
        <v>0.53449144886952304</v>
      </c>
    </row>
    <row r="9" spans="1:5" x14ac:dyDescent="0.25">
      <c r="A9" s="27">
        <v>2014.5</v>
      </c>
      <c r="B9" s="27">
        <v>0.39273273770321598</v>
      </c>
    </row>
    <row r="10" spans="1:5" x14ac:dyDescent="0.25">
      <c r="A10" s="27">
        <v>2014.75</v>
      </c>
      <c r="B10" s="27">
        <v>1.1252919624862101</v>
      </c>
    </row>
    <row r="11" spans="1:5" x14ac:dyDescent="0.25">
      <c r="A11" s="27">
        <v>2015</v>
      </c>
      <c r="B11" s="27">
        <v>0.75773091925985803</v>
      </c>
    </row>
    <row r="12" spans="1:5" x14ac:dyDescent="0.25">
      <c r="A12" s="27">
        <v>2015.25</v>
      </c>
      <c r="B12" s="27">
        <v>1.58260764452356E-2</v>
      </c>
    </row>
    <row r="13" spans="1:5" x14ac:dyDescent="0.25">
      <c r="A13" s="27">
        <v>2015.5</v>
      </c>
      <c r="B13" s="27">
        <v>0.43573025512937402</v>
      </c>
    </row>
    <row r="14" spans="1:5" x14ac:dyDescent="0.25">
      <c r="A14" s="27">
        <v>2015.75</v>
      </c>
      <c r="B14" s="27">
        <v>0.34145338433255701</v>
      </c>
    </row>
    <row r="15" spans="1:5" x14ac:dyDescent="0.25">
      <c r="A15" s="27">
        <v>2016</v>
      </c>
      <c r="B15" s="27">
        <v>0.79765587417601802</v>
      </c>
    </row>
    <row r="16" spans="1:5" x14ac:dyDescent="0.25">
      <c r="A16" s="27">
        <v>2016.25</v>
      </c>
      <c r="B16" s="27">
        <v>0.34981549800428002</v>
      </c>
    </row>
    <row r="17" spans="1:2" x14ac:dyDescent="0.25">
      <c r="A17" s="27">
        <v>2016.5</v>
      </c>
      <c r="B17" s="27">
        <v>0.97010793640204296</v>
      </c>
    </row>
    <row r="18" spans="1:2" x14ac:dyDescent="0.25">
      <c r="A18" s="27">
        <v>2016.75</v>
      </c>
      <c r="B18" s="27">
        <v>0.67115670522928095</v>
      </c>
    </row>
    <row r="19" spans="1:2" x14ac:dyDescent="0.25">
      <c r="A19" s="27">
        <v>2017</v>
      </c>
      <c r="B19" s="27">
        <v>0.64989177390475406</v>
      </c>
    </row>
    <row r="20" spans="1:2" x14ac:dyDescent="0.25">
      <c r="A20" s="27">
        <v>2017.25</v>
      </c>
      <c r="B20" s="27">
        <v>1.4500742857261</v>
      </c>
    </row>
    <row r="21" spans="1:2" x14ac:dyDescent="0.25">
      <c r="A21" s="27">
        <v>2017.5</v>
      </c>
      <c r="B21" s="27">
        <v>0.410891548860359</v>
      </c>
    </row>
    <row r="22" spans="1:2" x14ac:dyDescent="0.25">
      <c r="A22" s="27">
        <v>2017.75</v>
      </c>
      <c r="B22" s="27">
        <v>0.71997754083006305</v>
      </c>
    </row>
    <row r="23" spans="1:2" x14ac:dyDescent="0.25">
      <c r="A23" s="27">
        <v>2018</v>
      </c>
      <c r="B23" s="27">
        <v>0.5</v>
      </c>
    </row>
    <row r="24" spans="1:2" x14ac:dyDescent="0.25">
      <c r="A24" s="27">
        <v>2018.25</v>
      </c>
      <c r="B24" s="27">
        <v>0.9</v>
      </c>
    </row>
    <row r="25" spans="1:2" x14ac:dyDescent="0.25">
      <c r="A25" s="27">
        <v>2018.5</v>
      </c>
      <c r="B25" s="27">
        <v>0.8</v>
      </c>
    </row>
    <row r="26" spans="1:2" x14ac:dyDescent="0.25">
      <c r="A26" s="27">
        <v>2018.75</v>
      </c>
      <c r="B26" s="27">
        <v>0.8</v>
      </c>
    </row>
    <row r="27" spans="1:2" x14ac:dyDescent="0.25">
      <c r="A27" s="27">
        <v>2019</v>
      </c>
      <c r="B27" s="27">
        <v>0.6</v>
      </c>
    </row>
    <row r="28" spans="1:2" x14ac:dyDescent="0.25">
      <c r="A28" s="27">
        <v>2019.25</v>
      </c>
      <c r="B28" s="27">
        <v>0.6</v>
      </c>
    </row>
    <row r="29" spans="1:2" x14ac:dyDescent="0.25">
      <c r="A29" s="27">
        <v>2019.5</v>
      </c>
      <c r="B29" s="27">
        <v>0.5</v>
      </c>
    </row>
    <row r="30" spans="1:2" x14ac:dyDescent="0.25">
      <c r="A30" s="29">
        <v>2019.75</v>
      </c>
      <c r="B30" s="29">
        <v>0.5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sqref="A1:G1"/>
    </sheetView>
  </sheetViews>
  <sheetFormatPr defaultRowHeight="15" x14ac:dyDescent="0.25"/>
  <cols>
    <col min="1" max="1" width="6.42578125" bestFit="1" customWidth="1"/>
    <col min="2" max="2" width="22.7109375" customWidth="1"/>
    <col min="3" max="3" width="25.7109375" customWidth="1"/>
    <col min="4" max="4" width="21.7109375" customWidth="1"/>
    <col min="5" max="5" width="20.7109375" customWidth="1"/>
    <col min="6" max="7" width="11.7109375" customWidth="1"/>
    <col min="9" max="9" width="12.7109375" customWidth="1"/>
    <col min="10" max="10" width="27.7109375" customWidth="1"/>
  </cols>
  <sheetData>
    <row r="1" spans="1:10" ht="15.75" x14ac:dyDescent="0.25">
      <c r="A1" s="92" t="s">
        <v>28</v>
      </c>
      <c r="B1" s="93"/>
      <c r="C1" s="93"/>
      <c r="D1" s="93"/>
      <c r="E1" s="93"/>
      <c r="F1" s="93"/>
      <c r="G1" s="93"/>
      <c r="I1" s="92" t="s">
        <v>29</v>
      </c>
      <c r="J1" s="93"/>
    </row>
    <row r="2" spans="1:10" x14ac:dyDescent="0.25">
      <c r="A2" s="9" t="s">
        <v>27</v>
      </c>
      <c r="B2" s="9" t="s">
        <v>42</v>
      </c>
      <c r="C2" s="9" t="s">
        <v>43</v>
      </c>
      <c r="D2" s="9" t="s">
        <v>44</v>
      </c>
      <c r="E2" s="9" t="s">
        <v>45</v>
      </c>
      <c r="F2" s="9" t="s">
        <v>46</v>
      </c>
      <c r="G2" s="9" t="s">
        <v>47</v>
      </c>
      <c r="I2" s="16" t="s">
        <v>30</v>
      </c>
      <c r="J2" s="10" t="s">
        <v>7</v>
      </c>
    </row>
    <row r="3" spans="1:10" x14ac:dyDescent="0.25">
      <c r="A3" s="31">
        <v>2013</v>
      </c>
      <c r="B3" s="31">
        <v>-0.42409511719022902</v>
      </c>
      <c r="C3" s="31">
        <v>-0.34012410970986301</v>
      </c>
      <c r="D3" s="31">
        <v>-0.18193714891613599</v>
      </c>
      <c r="E3" s="31">
        <v>-4.52861504524813E-2</v>
      </c>
      <c r="F3" s="31">
        <v>0.801048206112285</v>
      </c>
      <c r="G3" s="31">
        <v>-0.19008861297662399</v>
      </c>
      <c r="I3" s="16" t="s">
        <v>31</v>
      </c>
      <c r="J3" s="11" t="s">
        <v>27</v>
      </c>
    </row>
    <row r="4" spans="1:10" x14ac:dyDescent="0.25">
      <c r="A4" s="30">
        <v>2014</v>
      </c>
      <c r="B4" s="30">
        <v>-3.6023196706256401E-2</v>
      </c>
      <c r="C4" s="30">
        <v>0.170612872210892</v>
      </c>
      <c r="D4" s="30">
        <v>0.36636980848629602</v>
      </c>
      <c r="E4" s="30">
        <v>-7.6219231363327103E-2</v>
      </c>
      <c r="F4" s="30">
        <v>0.995001463880825</v>
      </c>
      <c r="G4" s="30">
        <v>1.41970231790127</v>
      </c>
      <c r="I4" s="16" t="s">
        <v>32</v>
      </c>
      <c r="J4" s="11" t="s">
        <v>48</v>
      </c>
    </row>
    <row r="5" spans="1:10" x14ac:dyDescent="0.25">
      <c r="A5" s="30">
        <v>2015</v>
      </c>
      <c r="B5" s="30">
        <v>0.326213877788466</v>
      </c>
      <c r="C5" s="30">
        <v>0.48284051012371398</v>
      </c>
      <c r="D5" s="30">
        <v>0.36962394052616998</v>
      </c>
      <c r="E5" s="30">
        <v>-2.7786348747206299E-2</v>
      </c>
      <c r="F5" s="30">
        <v>1.10994761661741</v>
      </c>
      <c r="G5" s="30">
        <v>2.2607585318773902</v>
      </c>
      <c r="I5" s="16" t="s">
        <v>34</v>
      </c>
      <c r="J5" s="12" t="s">
        <v>27</v>
      </c>
    </row>
    <row r="6" spans="1:10" x14ac:dyDescent="0.25">
      <c r="A6" s="30">
        <v>2016</v>
      </c>
      <c r="B6" s="30">
        <v>0.34110985154915102</v>
      </c>
      <c r="C6" s="30">
        <v>0.54504467809035095</v>
      </c>
      <c r="D6" s="30">
        <v>3.7407758318871998E-2</v>
      </c>
      <c r="E6" s="30">
        <v>0.190404961795588</v>
      </c>
      <c r="F6" s="30">
        <v>1.09585419440109</v>
      </c>
      <c r="G6" s="30">
        <v>2.20993935378453</v>
      </c>
    </row>
    <row r="7" spans="1:10" x14ac:dyDescent="0.25">
      <c r="A7" s="30">
        <v>2017</v>
      </c>
      <c r="B7" s="30">
        <v>0.59273949949573901</v>
      </c>
      <c r="C7" s="30">
        <v>0.42739380109918501</v>
      </c>
      <c r="D7" s="30">
        <v>0.18010672587478399</v>
      </c>
      <c r="E7" s="30">
        <v>0.33484250635489998</v>
      </c>
      <c r="F7" s="30">
        <v>1.7011901732553101</v>
      </c>
      <c r="G7" s="30">
        <v>3.2361786745060299</v>
      </c>
      <c r="I7" s="17" t="str">
        <f>HYPERLINK("#'OVERZICHT'!A10", "Link naar overzicht")</f>
        <v>Link naar overzicht</v>
      </c>
    </row>
    <row r="8" spans="1:10" x14ac:dyDescent="0.25">
      <c r="A8" s="30">
        <v>2018</v>
      </c>
      <c r="B8" s="30">
        <v>0.96</v>
      </c>
      <c r="C8" s="30">
        <v>0.3</v>
      </c>
      <c r="D8" s="30">
        <v>0.28999999999999998</v>
      </c>
      <c r="E8" s="30">
        <v>0.84</v>
      </c>
      <c r="F8" s="30">
        <v>0.53</v>
      </c>
      <c r="G8" s="30">
        <v>2.93</v>
      </c>
    </row>
    <row r="9" spans="1:10" x14ac:dyDescent="0.25">
      <c r="A9" s="32">
        <v>2019</v>
      </c>
      <c r="B9" s="32">
        <v>0.78</v>
      </c>
      <c r="C9" s="32">
        <v>0.22</v>
      </c>
      <c r="D9" s="32">
        <v>0.26</v>
      </c>
      <c r="E9" s="32">
        <v>0.62</v>
      </c>
      <c r="F9" s="32">
        <v>0.78</v>
      </c>
      <c r="G9" s="32">
        <v>2.66</v>
      </c>
    </row>
  </sheetData>
  <mergeCells count="2">
    <mergeCell ref="A1:G1"/>
    <mergeCell ref="I1:J1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Overzicht</vt:lpstr>
      <vt:lpstr>h1.1a</vt:lpstr>
      <vt:lpstr>h1.1b</vt:lpstr>
      <vt:lpstr>h1.2a</vt:lpstr>
      <vt:lpstr>h1.2b</vt:lpstr>
      <vt:lpstr>h1.k1a</vt:lpstr>
      <vt:lpstr>h1.k1b</vt:lpstr>
      <vt:lpstr>h1.3a</vt:lpstr>
      <vt:lpstr>h1.3b</vt:lpstr>
      <vt:lpstr>h1.4a</vt:lpstr>
      <vt:lpstr>h1.4b</vt:lpstr>
      <vt:lpstr>h1.5a</vt:lpstr>
      <vt:lpstr>h1.5b</vt:lpstr>
      <vt:lpstr>h1.6a</vt:lpstr>
      <vt:lpstr>h1.6b</vt:lpstr>
      <vt:lpstr>h1.7a</vt:lpstr>
      <vt:lpstr>h1.7b</vt:lpstr>
      <vt:lpstr>h1.8a</vt:lpstr>
      <vt:lpstr>h1.8b</vt:lpstr>
      <vt:lpstr>w01_bbp_kw_nl</vt:lpstr>
      <vt:lpstr>w11_fan_chart_bbp_nl</vt:lpstr>
      <vt:lpstr>w12_fan_chart_hicp_nl</vt:lpstr>
      <vt:lpstr>w13_fan_chart_werkloos_nl</vt:lpstr>
      <vt:lpstr>w14_fan_chart_emu_nl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 Dijkstra</dc:creator>
  <cp:lastModifiedBy>Bart Borsboom</cp:lastModifiedBy>
  <dcterms:created xsi:type="dcterms:W3CDTF">2014-03-07T16:08:25Z</dcterms:created>
  <dcterms:modified xsi:type="dcterms:W3CDTF">2018-06-14T12:43:41Z</dcterms:modified>
</cp:coreProperties>
</file>